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6" yWindow="372" windowWidth="15456" windowHeight="7260" tabRatio="850" activeTab="4"/>
  </bookViews>
  <sheets>
    <sheet name="Пр.2. Доходы" sheetId="1" r:id="rId1"/>
    <sheet name="Пр.3 ФП" sheetId="2" r:id="rId2"/>
    <sheet name="Пр.5 Раз.,Подразд" sheetId="3" r:id="rId3"/>
    <sheet name="Пр.6 по прогр." sheetId="4" r:id="rId4"/>
    <sheet name="Пр.7 Р.П. ЦС. ВР" sheetId="5" r:id="rId5"/>
  </sheets>
  <definedNames>
    <definedName name="_xlnm._FilterDatabase" localSheetId="4" hidden="1">'Пр.7 Р.П. ЦС. ВР'!$A$17:$D$539</definedName>
    <definedName name="_xlnm.Print_Titles" localSheetId="2">'Пр.5 Раз.,Подразд'!$10:$11</definedName>
  </definedNames>
  <calcPr fullCalcOnLoad="1"/>
</workbook>
</file>

<file path=xl/comments5.xml><?xml version="1.0" encoding="utf-8"?>
<comments xmlns="http://schemas.openxmlformats.org/spreadsheetml/2006/main">
  <authors>
    <author>Кравцова</author>
    <author>Елена Кравцова</author>
  </authors>
  <commentList>
    <comment ref="G171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H171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I171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G182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ПР.канал 25%- 2040,15
Песочная- 2480,9
Урицкова -1023,3
М.Горького- 1247,6
Володарского-1210,2
Тротуар Северная - 300,0</t>
        </r>
      </text>
    </comment>
    <comment ref="H182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ПР.канал 25%- 2040,15
Песочная- 2480,9
Урицкова -1023,3
М.Горького- 1247,6
Володарского-1210,2
Тротуар Северная - 300,0</t>
        </r>
      </text>
    </comment>
    <comment ref="I182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ПР.канал 25%- 2040,15
Песочная- 2480,9
Урицкова -1023,3
М.Горького- 1247,6
Володарского-1210,2
Тротуар Северная - 300,0</t>
        </r>
      </text>
    </comment>
    <comment ref="G33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H33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I33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G486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алтарь отечества</t>
        </r>
      </text>
    </comment>
    <comment ref="H486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алтарь отечества</t>
        </r>
      </text>
    </comment>
    <comment ref="I486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алтарь отечества</t>
        </r>
      </text>
    </comment>
    <comment ref="F171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F182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ПР.канал 25%- 2040,15
Песочная- 2480,9
Урицкова -1023,3
М.Горького- 1247,6
Володарского-1210,2
Тротуар Северная - 300,0</t>
        </r>
      </text>
    </comment>
    <comment ref="F33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F486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алтарь отечества</t>
        </r>
      </text>
    </comment>
    <comment ref="E171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E182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ПР.канал 25%- 2040,15
Песочная- 2480,9
Урицкова -1023,3
М.Горького- 1247,6
Володарского-1210,2
Тротуар Северная - 300,0</t>
        </r>
      </text>
    </comment>
    <comment ref="E33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5400,0-освещение
</t>
        </r>
      </text>
    </comment>
    <comment ref="E486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алтарь отечества</t>
        </r>
      </text>
    </comment>
  </commentList>
</comments>
</file>

<file path=xl/sharedStrings.xml><?xml version="1.0" encoding="utf-8"?>
<sst xmlns="http://schemas.openxmlformats.org/spreadsheetml/2006/main" count="3244" uniqueCount="863">
  <si>
    <t>68 0 0000</t>
  </si>
  <si>
    <t>Всего расходов</t>
  </si>
  <si>
    <t>0801</t>
  </si>
  <si>
    <t>Культура</t>
  </si>
  <si>
    <t>1101</t>
  </si>
  <si>
    <t>Физическая культура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</si>
  <si>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</si>
  <si>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</si>
  <si>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</si>
  <si>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</si>
  <si>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</si>
  <si>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</si>
  <si>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</si>
  <si>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</si>
  <si>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</si>
  <si>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</si>
  <si>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</si>
  <si>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</si>
  <si>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</si>
  <si>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</si>
  <si>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</si>
  <si>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</si>
  <si>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67 3 0015</t>
  </si>
  <si>
    <t>0113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</si>
  <si>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</si>
  <si>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</si>
  <si>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</si>
  <si>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</si>
  <si>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</si>
  <si>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</si>
  <si>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</si>
  <si>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</si>
  <si>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</si>
  <si>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</si>
  <si>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</si>
  <si>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</si>
  <si>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244</t>
  </si>
  <si>
    <t>0502</t>
  </si>
  <si>
    <t>Коммунальное хозяйство</t>
  </si>
  <si>
    <t>0309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</si>
  <si>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</si>
  <si>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</si>
  <si>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</si>
  <si>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</si>
  <si>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</si>
  <si>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</si>
  <si>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0111</t>
  </si>
  <si>
    <t>Непрограммные расходы</t>
  </si>
  <si>
    <t>1001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</si>
  <si>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</si>
  <si>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</si>
  <si>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</si>
  <si>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</si>
  <si>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</si>
  <si>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</si>
  <si>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</si>
  <si>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</si>
  <si>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</si>
  <si>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</si>
  <si>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</si>
  <si>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</si>
  <si>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</si>
  <si>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</si>
  <si>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</si>
  <si>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</si>
  <si>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</si>
  <si>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</si>
  <si>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</si>
  <si>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</si>
  <si>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</si>
  <si>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</si>
  <si>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</si>
  <si>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</si>
  <si>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</si>
  <si>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</si>
  <si>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</si>
  <si>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</si>
  <si>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</si>
  <si>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</si>
  <si>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</si>
  <si>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</si>
  <si>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</si>
  <si>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Иные выплаты персоналу, за исключением фонда оплаты труда казенных учреждений</t>
  </si>
  <si>
    <t>Резервные фонды местных администраций</t>
  </si>
  <si>
    <t>Наименование раздела и подраздела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</si>
  <si>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</si>
  <si>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(приложение 5)</t>
  </si>
  <si>
    <t>МО Новоладожское городское поселение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</si>
  <si>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</si>
  <si>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</si>
  <si>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</si>
  <si>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</si>
  <si>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</si>
  <si>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Муниципальная программа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</si>
  <si>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</si>
  <si>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</si>
  <si>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Муниципальная программа "Социальная поддержка отдельных категорий граждан"</t>
  </si>
  <si>
    <t>68 3 0015</t>
  </si>
  <si>
    <t xml:space="preserve">Обеспечение деятельности органов местного самоуправления </t>
  </si>
  <si>
    <t>Муниципальная программа "Безопасность Новоладожского городского поселения"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</si>
  <si>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</si>
  <si>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</si>
  <si>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</si>
  <si>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</si>
  <si>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</si>
  <si>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</si>
  <si>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</si>
  <si>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Национальная оборона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</si>
  <si>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</si>
  <si>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</si>
  <si>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</si>
  <si>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68 9 1022</t>
  </si>
  <si>
    <t>01 1 1024</t>
  </si>
  <si>
    <t>01 3 1026</t>
  </si>
  <si>
    <t xml:space="preserve"> Муниципальная программа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</si>
  <si>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</si>
  <si>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</si>
  <si>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</si>
  <si>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6 )   </t>
  </si>
  <si>
    <t>02 2 1035</t>
  </si>
  <si>
    <t>02 2 1036</t>
  </si>
  <si>
    <t>870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</si>
  <si>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</si>
  <si>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</si>
  <si>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</si>
  <si>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</si>
  <si>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</si>
  <si>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</si>
  <si>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</si>
  <si>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</si>
  <si>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</si>
  <si>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</si>
  <si>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68 9 7203</t>
  </si>
  <si>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</si>
  <si>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</si>
  <si>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</si>
  <si>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</si>
  <si>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Бюджетные инвестиции в объекты капитального строительства государственной (муниципальной) собственности</t>
  </si>
  <si>
    <t>03 1 7014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</si>
  <si>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</si>
  <si>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68 9 7001</t>
  </si>
  <si>
    <t>Приобретение в лизинг экскаватора-погрузчика за счет средств областного бюджета</t>
  </si>
  <si>
    <t>68 9 7055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</si>
  <si>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</si>
  <si>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Мероприятия области жилищно-коммунального хозяйства в рамках  непрограммных расходов органов местного самоуправления</t>
  </si>
  <si>
    <t>Коммунальное хозяйство хозяйство</t>
  </si>
  <si>
    <t>Осуществление работ  по  повышению безопасности дорожного движения  и снижению травматизма  в рамках непрограммных расходов органов местного самоуправления</t>
  </si>
  <si>
    <t>03 1 1036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</si>
  <si>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</si>
  <si>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</si>
  <si>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</si>
  <si>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</si>
  <si>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казенных учреждений
</t>
  </si>
  <si>
    <t xml:space="preserve">Уплата налогов, сборов и иных платежей
</t>
  </si>
  <si>
    <t xml:space="preserve">Бюджетные инвестиции
</t>
  </si>
  <si>
    <t xml:space="preserve">Бюджетные инвестиции </t>
  </si>
  <si>
    <t>110</t>
  </si>
  <si>
    <t>850</t>
  </si>
  <si>
    <t xml:space="preserve">Субсидии бюджетным учреждениям
</t>
  </si>
  <si>
    <t>610</t>
  </si>
  <si>
    <t xml:space="preserve">Социальные выплаты гражданам, кроме публичных нормативных социальных выплат
</t>
  </si>
  <si>
    <t>320</t>
  </si>
  <si>
    <t>240</t>
  </si>
  <si>
    <t>410</t>
  </si>
  <si>
    <t>Ремонт асфальтобетонного покрытия тротуаров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</si>
  <si>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</si>
  <si>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</si>
  <si>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Межбюджетные трансферты на обеспечение
функционирования контрольно-счетного органа</t>
  </si>
  <si>
    <t xml:space="preserve">Иные межбюджетные трансферты
</t>
  </si>
  <si>
    <t>Муниципальная программа "Развитие малого и среднего предпринимательства в Новоладожском городском поселении на 2015-2020 годы"</t>
  </si>
  <si>
    <t>01 3 6002</t>
  </si>
  <si>
    <t>Обслуживание детских и спортивных площадок на территории МО Новоладожское городское поселение</t>
  </si>
  <si>
    <t>68 9 1045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</si>
  <si>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</si>
  <si>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безаварийную работу объектов водоснабжения и водоотведения (ВМР)</t>
  </si>
  <si>
    <t>68 9 0017</t>
  </si>
  <si>
    <t xml:space="preserve">Предоставление муниципальным бюджетным учреждениям субсидий  в рамках  непрограммных расходов органов местного самоуправления </t>
  </si>
  <si>
    <t>03 2 0017</t>
  </si>
  <si>
    <t>Предоставление муниципальным бюджетным учреждениям субсидий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</si>
  <si>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код бюджетной</t>
  </si>
  <si>
    <t>классификации</t>
  </si>
  <si>
    <t>(приложение 2)</t>
  </si>
  <si>
    <t>ИСТОЧНИК ДОХОДОВ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</si>
  <si>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</si>
  <si>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</si>
  <si>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</si>
  <si>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</si>
  <si>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</si>
  <si>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</si>
  <si>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</si>
  <si>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1 01 02010 01 1000 110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</si>
  <si>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</si>
  <si>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1 01 02020 01 1000 110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</si>
  <si>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</si>
  <si>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</si>
  <si>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</si>
  <si>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1 03 00000 00 0000 000</t>
  </si>
  <si>
    <t>НАЛОГИ НА ТОВАРЫ (РАБОТЫ, УСЛУГИ).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</si>
  <si>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</si>
  <si>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</si>
  <si>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</si>
  <si>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</si>
  <si>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</si>
  <si>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</si>
  <si>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</si>
  <si>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</si>
  <si>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</si>
  <si>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</si>
  <si>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</si>
  <si>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</si>
  <si>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</si>
  <si>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</si>
  <si>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</si>
  <si>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</si>
  <si>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</si>
  <si>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</si>
  <si>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</si>
  <si>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</si>
  <si>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</si>
  <si>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</si>
  <si>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</si>
  <si>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</si>
  <si>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</si>
  <si>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</si>
  <si>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</si>
  <si>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</si>
  <si>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</si>
  <si>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</si>
  <si>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</si>
  <si>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</si>
  <si>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</si>
  <si>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</si>
  <si>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</si>
  <si>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</si>
  <si>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</si>
  <si>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</si>
  <si>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</si>
  <si>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1 13 02995 13 0000 130</t>
  </si>
  <si>
    <t>Прочие доходы от компенсации затрат бюджетов городских поселений</t>
  </si>
  <si>
    <t xml:space="preserve"> 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</si>
  <si>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</si>
  <si>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</si>
  <si>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</si>
  <si>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</si>
  <si>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</si>
  <si>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</si>
  <si>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</si>
  <si>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</si>
  <si>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</si>
  <si>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</si>
  <si>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</si>
  <si>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</si>
  <si>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</si>
  <si>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</si>
  <si>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</si>
  <si>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</si>
  <si>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</si>
  <si>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1 17 05050 13 0000 180</t>
  </si>
  <si>
    <t>Прочие неналоговые доходы бюджетов городских поселений</t>
  </si>
  <si>
    <t>2 00 00 000 00 0000 000</t>
  </si>
  <si>
    <t>БЕЗВОЗМЕЗДНЫЕ ПОСТУПЛЕНИЯ</t>
  </si>
  <si>
    <t xml:space="preserve">ВСЕГО ДОХОДОВ </t>
  </si>
  <si>
    <t>(приложение 3)</t>
  </si>
  <si>
    <t>код бюджетной классификации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</si>
  <si>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</si>
  <si>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</si>
  <si>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</si>
  <si>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 xml:space="preserve"> - дотация из ОФФП</t>
  </si>
  <si>
    <t xml:space="preserve"> - дотация из РФФП</t>
  </si>
  <si>
    <t>СУБСИДИИ бюджетам субъектов Российской Федерации и муниципальных образований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</si>
  <si>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</si>
  <si>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</si>
  <si>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</si>
  <si>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</si>
  <si>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</si>
  <si>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на выполнение передаваемых полномочий субъектов Российской Федерации, в том числе</t>
  </si>
  <si>
    <t>- в сфере административных правоотношений</t>
  </si>
  <si>
    <t xml:space="preserve"> ИНЫЕ МЕЖБЮДЖЕТНЫЕ ТРАНСФЕРТЫ</t>
  </si>
  <si>
    <t>Прочие межбюджетные трансферты</t>
  </si>
  <si>
    <t>1 17 05050 13 0000 180</t>
  </si>
  <si>
    <t xml:space="preserve"> - осуществление первичного воинского учета на территориях, где отсутствуют военные комиссариаты</t>
  </si>
  <si>
    <t>1 05 03010 01 1000 110</t>
  </si>
  <si>
    <t>1 06 01030 13 0000 110</t>
  </si>
  <si>
    <t xml:space="preserve"> 1 09 00000 00 0000 000</t>
  </si>
  <si>
    <t>1 09 04000 00 0000 110</t>
  </si>
  <si>
    <t xml:space="preserve">1 09 04053 13 0000 110
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</si>
  <si>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</si>
  <si>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 xml:space="preserve">Налоги на имущество
</t>
  </si>
  <si>
    <t xml:space="preserve">ЗАДОЛЖЕННОСТЬ И ПЕРЕРАСЧЕТЫ ПО ОТМЕНЕННЫМ НАЛОГАМ, СБОРАМ И ИНЫМ ОБЯЗАТЕЛЬНЫМ ПЛАТЕЖАМ
</t>
  </si>
  <si>
    <t>03 1 7013</t>
  </si>
  <si>
    <t>Ремонт дворовых территорий многоквартирных домов</t>
  </si>
  <si>
    <t xml:space="preserve"> -  ремонт теплотрассы  от ТК д.1 по ул. Ленинградская до ТК д. 24 мкр. "В"  и участка теплотрассы (переход под дорогой) по ул. Суворова</t>
  </si>
  <si>
    <t>Субсидии на обеспечение выплат стимулирующего характера работникам муниципальных учреждений культуры</t>
  </si>
  <si>
    <t>68 9 7212</t>
  </si>
  <si>
    <t xml:space="preserve">Социальные выплаты гражданам, кроме публичных нормативных социальных выплат
</t>
  </si>
  <si>
    <t xml:space="preserve"> Муниципальная программа "Комплексное развитие систем жилищно - коммунальной инфраструктуры  на территории МО Новоладожское городское поселение на 2016-2017 годы"</t>
  </si>
  <si>
    <t>Подпрограмма "Организация проведения мероприятий по отлову и содержанию безнадзорных животных в 2016-2017гг."   в рамках   муниципальной программы "Комплексное развитие систем жилищно - коммунальной инфраструктуры  на территории МО Новоладожское городское поселение на 2016-2017 годы"</t>
  </si>
  <si>
    <t>Мероприятия по организации проведения отлова и содержания безнадзорных животных</t>
  </si>
  <si>
    <t>67 0 00 00000</t>
  </si>
  <si>
    <t>67 3 00 00000</t>
  </si>
  <si>
    <t>67 3 01 00150</t>
  </si>
  <si>
    <t>67 2 01 00000</t>
  </si>
  <si>
    <t>67 2 00 00000</t>
  </si>
  <si>
    <t>67 3 01 00000</t>
  </si>
  <si>
    <t>68 9 01 00000</t>
  </si>
  <si>
    <t>68 9 00 00000</t>
  </si>
  <si>
    <t>68 0 00 00000</t>
  </si>
  <si>
    <t>67 3 01 40040</t>
  </si>
  <si>
    <t>68 9 01 10660</t>
  </si>
  <si>
    <t>68 9 01 00160</t>
  </si>
  <si>
    <t>68 9 01 10070</t>
  </si>
  <si>
    <t>68 9 01 10080</t>
  </si>
  <si>
    <t>68 9 01 10090</t>
  </si>
  <si>
    <t>06 1 01 00000</t>
  </si>
  <si>
    <t>06 1 00 00000</t>
  </si>
  <si>
    <t>06 0 00 00000</t>
  </si>
  <si>
    <t>06 1 01 00160</t>
  </si>
  <si>
    <t>06 2 00 00000</t>
  </si>
  <si>
    <t>Основное мероприятие "Культурно-досуговые мероприятия"</t>
  </si>
  <si>
    <t>Основное мероприятие"Доплата к пенсиям муниципальных служащих"</t>
  </si>
  <si>
    <t>08 1 01 00000</t>
  </si>
  <si>
    <t>08 1 01 03020</t>
  </si>
  <si>
    <t>04 0 00 00000</t>
  </si>
  <si>
    <t>04 2 01 00000</t>
  </si>
  <si>
    <t>04 2 00 00000</t>
  </si>
  <si>
    <t>Основное мероприятие"«Обеспечение жильем молодых семей и иных категорий граждан, нуждающихся в улучшении жилищных условий"</t>
  </si>
  <si>
    <t>08 1 00 00000</t>
  </si>
  <si>
    <t>08 0 00 00000</t>
  </si>
  <si>
    <t>01 5 01 10480</t>
  </si>
  <si>
    <t>Основное мероприятие "Организация проведения мероприятий по отлову и содержанию безнадзорных животных"</t>
  </si>
  <si>
    <t>01 5 01 00000</t>
  </si>
  <si>
    <t>01 5 00 00000</t>
  </si>
  <si>
    <t>68 9 01 10270</t>
  </si>
  <si>
    <t>68 9 01 10280</t>
  </si>
  <si>
    <t>68 9 01 10290</t>
  </si>
  <si>
    <t>Основное мероприятие «Газификация жилищного фонда"</t>
  </si>
  <si>
    <t>Основное мероприятие "Организация благоустройства"</t>
  </si>
  <si>
    <t>02 1 00 00000</t>
  </si>
  <si>
    <t>02 1 01 00000</t>
  </si>
  <si>
    <t>02 1 01 00170</t>
  </si>
  <si>
    <t>02 0  00 00000</t>
  </si>
  <si>
    <t>01 0 00 00000</t>
  </si>
  <si>
    <t>01 4  01 00000</t>
  </si>
  <si>
    <t>01 4 01 10380</t>
  </si>
  <si>
    <t>01 4 00 00000</t>
  </si>
  <si>
    <t>Основное мероприятие «Подготовка объектов и систем жизнеобеспечения к работе в осенне-зимний период "</t>
  </si>
  <si>
    <t>01 3 01 00000</t>
  </si>
  <si>
    <t>01 3 01 10260</t>
  </si>
  <si>
    <t>01 3 01 60020</t>
  </si>
  <si>
    <t>01 3 00 00000</t>
  </si>
  <si>
    <t>68 9 01 06010</t>
  </si>
  <si>
    <t>68 9 01 10420</t>
  </si>
  <si>
    <t>Основное мероприятие "Переселение граждан из аварийного жилищного фонда"</t>
  </si>
  <si>
    <t>04 1 01 00000</t>
  </si>
  <si>
    <t>04 1 01 10210</t>
  </si>
  <si>
    <t>04 1 00 00000</t>
  </si>
  <si>
    <t>01 1 01 10240</t>
  </si>
  <si>
    <t>01 1 01 00000</t>
  </si>
  <si>
    <t>01 1 00 00000</t>
  </si>
  <si>
    <t>68 9 01 10220</t>
  </si>
  <si>
    <t>68 9 01 10230</t>
  </si>
  <si>
    <t>Основное мероприятие "Развитие малого и среднего предпринимательства"</t>
  </si>
  <si>
    <t>09 1 00 00000</t>
  </si>
  <si>
    <t>09 1 01 00000</t>
  </si>
  <si>
    <t>09 1 01 10440</t>
  </si>
  <si>
    <t>09 0 00 00000</t>
  </si>
  <si>
    <t>68 9 01 10130</t>
  </si>
  <si>
    <t>03 1 01 S0140</t>
  </si>
  <si>
    <t>03 1 00 00000</t>
  </si>
  <si>
    <t>03 1 01 00000</t>
  </si>
  <si>
    <t>Основное мероприятие "Повышение безопасности дорожного движения и снижение дорожно-транспортного травматизма"</t>
  </si>
  <si>
    <t>03 2 01 00000</t>
  </si>
  <si>
    <t>03 2 01 10190</t>
  </si>
  <si>
    <t>03 2 00 00000</t>
  </si>
  <si>
    <t>68 9 01 0000</t>
  </si>
  <si>
    <t>68 9 01 51180</t>
  </si>
  <si>
    <t>Основное мероприятие "Профилактика терроризма и экстремизма"</t>
  </si>
  <si>
    <t>05 1 01  00000</t>
  </si>
  <si>
    <t>05 1 01 10120</t>
  </si>
  <si>
    <t>05 1 00 00000</t>
  </si>
  <si>
    <t>05 0 00 00000</t>
  </si>
  <si>
    <t>Основное мероприятие "Пожарная безопасность "</t>
  </si>
  <si>
    <t>05 3 01 10110</t>
  </si>
  <si>
    <t>05 3 01 00000</t>
  </si>
  <si>
    <t>05 3 00 00000</t>
  </si>
  <si>
    <t>Основное мероприятие "Предупреждение и ликвидация последствий чрезвычайных ситуаций"</t>
  </si>
  <si>
    <t>05 2 01 00000</t>
  </si>
  <si>
    <t>05 2 01 10100</t>
  </si>
  <si>
    <t>Основное мероприятие "Обеспечение правопорядка и профилактика правонарушений "</t>
  </si>
  <si>
    <t xml:space="preserve"> 05 4 01 00000</t>
  </si>
  <si>
    <t>05 4 01 71330</t>
  </si>
  <si>
    <t>05 4 01 71340</t>
  </si>
  <si>
    <t>05 4 00 00000</t>
  </si>
  <si>
    <t>04 3 00 00000</t>
  </si>
  <si>
    <t>04 3 01 00000</t>
  </si>
  <si>
    <t>Основное мероприятие"Поддержка граждан, нуждающихся в улучшении жилищных условий на основании принципов ипотечного кредитования"</t>
  </si>
  <si>
    <t>01 5  01 00000</t>
  </si>
  <si>
    <t>03 0 00 00000</t>
  </si>
  <si>
    <t>03 1 01 10200</t>
  </si>
  <si>
    <t>Основное мероприятие "Капитальный ремонт и ремонт автомобильных дорог общего пользования местного значения"</t>
  </si>
  <si>
    <t>Капитальный ремонт и ремонт автомобильных дорог общего пользования местного значения</t>
  </si>
  <si>
    <t xml:space="preserve">Оказания поддержки гражданам, нуждающихся в улучшении жилищных условий </t>
  </si>
  <si>
    <t>04 1 01 09502</t>
  </si>
  <si>
    <t>04 1 01 09602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</si>
  <si>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</t>
  </si>
  <si>
    <t>1 06 06043 13 0000 110</t>
  </si>
  <si>
    <t>1 06 06033 13 0000 110</t>
  </si>
  <si>
    <t>12 0 00 00000</t>
  </si>
  <si>
    <t>12 1 00 00000</t>
  </si>
  <si>
    <t>Основное мероприятие "Повышение информационной открытости органов местного самоуправления МО Новоладожское городское поселение "</t>
  </si>
  <si>
    <t>12 1 01 00000</t>
  </si>
  <si>
    <t>12 1 01 10480</t>
  </si>
  <si>
    <t>04 1 01 S9602</t>
  </si>
  <si>
    <t>02 1 01 10300</t>
  </si>
  <si>
    <t>Подпрограмма "Благоустройство сквера «Суворовский городок» в г.Новая Ладога ул. Суворова, у д.12А (Дом офицерского собрания Суздальского пехотного полка, командиром которого был А.В.Суворов – объект регионального значения)"</t>
  </si>
  <si>
    <t>11 1 00 00000</t>
  </si>
  <si>
    <t>11 1 01 00000</t>
  </si>
  <si>
    <t>Основное мероприятие "Благоустройство сквера"</t>
  </si>
  <si>
    <t>Благоустройство сквера «Суворовский городок» в г.Новая Ладога ул. Суворова, у д.12А (Дом офицерского собрания Суздальского пехотного полка, командиром которого был А.В.Суворов – объект регионального значения)"</t>
  </si>
  <si>
    <t>Развитие местного традиционного народного художественного творчества</t>
  </si>
  <si>
    <t>11 0 00 00000</t>
  </si>
  <si>
    <t>10 0 00 00000</t>
  </si>
  <si>
    <t>10 1 00 00000</t>
  </si>
  <si>
    <t>10 1 01 00000</t>
  </si>
  <si>
    <t xml:space="preserve"> Муниципальная программа "Создание условий для эффективного выполнения органами местного самоуправления МО Новоладожское городское поселение своих полномочий на 2016 год"</t>
  </si>
  <si>
    <t xml:space="preserve">Приобретение и установка системы усиления сотовой связи </t>
  </si>
  <si>
    <t>Основное мероприятие "Мероприятия, направленные на развитие части территории МО Новоладожское городское поселение "</t>
  </si>
  <si>
    <t>04 3 01 S0740</t>
  </si>
  <si>
    <t>10 1 01 S0880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</si>
  <si>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</si>
  <si>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10 1 01 70880</t>
  </si>
  <si>
    <t>11 1 01 74390</t>
  </si>
  <si>
    <t>04 3 01 70740</t>
  </si>
  <si>
    <t>06 1 01 72020</t>
  </si>
  <si>
    <t>Субсидии гражданам на приобретение жилья(ОБ)</t>
  </si>
  <si>
    <t>02 1 01 72030</t>
  </si>
  <si>
    <t>Трудоустройство несовершеннолетнего населения</t>
  </si>
  <si>
    <t>Оказания поддержки гражданам, нуждающихся в улучшении жилищных условий на основании принципов ипотечного кредитования</t>
  </si>
  <si>
    <t>Реализация подпрограммы 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</si>
  <si>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04 2 01S0750</t>
  </si>
  <si>
    <t>04 2 0170750</t>
  </si>
  <si>
    <t>06 1 01 70360</t>
  </si>
  <si>
    <t>Выплаты стимулирующего характера работникам учреждений культуры</t>
  </si>
  <si>
    <t>01 2 01 10250</t>
  </si>
  <si>
    <t>01 2 00 00000</t>
  </si>
  <si>
    <t>11 1 01 10290</t>
  </si>
  <si>
    <t xml:space="preserve">Ремонт асфальтобетонного покрытия тротуаров </t>
  </si>
  <si>
    <t>03 1 01  10360</t>
  </si>
  <si>
    <t>02 1 01 10290</t>
  </si>
  <si>
    <t xml:space="preserve">Предоставление муниципальным бюджетным учреждениям субсидий  </t>
  </si>
  <si>
    <t>Прочие мероприятия по благоустройству</t>
  </si>
  <si>
    <t xml:space="preserve">Предоставление муниципальным бюджетным учреждениям субсидий </t>
  </si>
  <si>
    <t>Ремонт тепловой сети</t>
  </si>
  <si>
    <t>01 3 01 S0160</t>
  </si>
  <si>
    <t>01 3 01 70160</t>
  </si>
  <si>
    <t>Субсидии гражданам на приобретение жилья</t>
  </si>
  <si>
    <t>налоговые</t>
  </si>
  <si>
    <t>неналоговые</t>
  </si>
  <si>
    <t>норматив</t>
  </si>
  <si>
    <t>по нормативу</t>
  </si>
  <si>
    <t>67 2 01 00150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</si>
  <si>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</si>
  <si>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 xml:space="preserve">Обеспечение мероприятий по оказанию поддержки  гражданам, пострадавшим в результате пожара муниципального жилищного фонда </t>
  </si>
  <si>
    <t>Основное мероприятие "Оказанию поддержки  гражданам, пострадавшим в результате пожара муниципального жилищного фонда "</t>
  </si>
  <si>
    <t>04 4 00 00000</t>
  </si>
  <si>
    <t>01 2 01 00000</t>
  </si>
  <si>
    <t>Реализация мероприятий по обеспечению перевода жилого фонда на природный газ</t>
  </si>
  <si>
    <t xml:space="preserve">Установка  предупреждающих дорожных знаков, «Лежачих полицейских», ограждений, устройство дорожной разметки и освещения пешеходных переходов     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</si>
  <si>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</si>
  <si>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 xml:space="preserve">Предоставление бюджетных инвестиций в объекты капитального строительства  собственности муниципальных образований  </t>
  </si>
  <si>
    <t xml:space="preserve">Проведение мероприятий, направленных на  профилактику терроризма и экстремизма </t>
  </si>
  <si>
    <t xml:space="preserve"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</si>
  <si>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</si>
  <si>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</si>
  <si>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Расходы на обеспечение деятельности муниципальных казенных учреждений</t>
  </si>
  <si>
    <t>Доплата к пенсиям муниципальных служащих</t>
  </si>
  <si>
    <t xml:space="preserve">Резервный фонд администрации МО Новоладожского городского поселения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</si>
  <si>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</si>
  <si>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 xml:space="preserve">Содержание имущества казны  </t>
  </si>
  <si>
    <t xml:space="preserve">Ежегодный членский взнос в совет муниципальных образований 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</si>
  <si>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</t>
  </si>
  <si>
    <t xml:space="preserve">Оказанием услуг средствами массовой информации органам местного самоуправления МО Новоладожское городское поселение  </t>
  </si>
  <si>
    <t>Проведение мероприятий, направленных на  профилактику терроризма и экстремизма</t>
  </si>
  <si>
    <t xml:space="preserve">Мероприятия по обеспечению сноса  расселяемых аварийных домов, сараев </t>
  </si>
  <si>
    <t xml:space="preserve">Предоставление бюджетных инвестиций в объекты капитального строительства  собственности муниципальных образований </t>
  </si>
  <si>
    <t>Мероприятия в области коммунального хозяйства</t>
  </si>
  <si>
    <t xml:space="preserve">Приобретение коммунальной техники </t>
  </si>
  <si>
    <t>Реализация мероприятий по газификации жилищного фонда</t>
  </si>
  <si>
    <t xml:space="preserve">Осуществление  прочих мероприятий по благоустройству  </t>
  </si>
  <si>
    <t xml:space="preserve">Доплата к пенсиям муниципальных служащих </t>
  </si>
  <si>
    <t>Мероприятия по обеспечению мер пожарной безопасности</t>
  </si>
  <si>
    <t>Организация и проведение праздничных мероприятий</t>
  </si>
  <si>
    <t>Осуществление  прочих мероприятий по благоустройству</t>
  </si>
  <si>
    <t>Мероприятия в области ритуальных услуг</t>
  </si>
  <si>
    <t>Уличное освещение</t>
  </si>
  <si>
    <t>Мероприятия по обеспечению сноса  расселяемых аварийных домов</t>
  </si>
  <si>
    <t>Ежегодный членский взнос в совет муниципальных образований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</si>
  <si>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</si>
  <si>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Расходы на обеспечение деятельности муниципальных казенных учреждений </t>
  </si>
  <si>
    <t xml:space="preserve">Оказанием услуг средствами массовой информации органам местного самоуправления МО Новоладожское городское поселение </t>
  </si>
  <si>
    <t xml:space="preserve">Уличное освещение </t>
  </si>
  <si>
    <t xml:space="preserve">Мероприятия в области ритуальных услуг </t>
  </si>
  <si>
    <t>04 2 01 S0750</t>
  </si>
  <si>
    <t>07 0 00 00000</t>
  </si>
  <si>
    <t>07 1 00 00000</t>
  </si>
  <si>
    <t>Основное мероприятие "Организации досуга и обеспечения жителей   МО  Новоладожское городское поселение услугами физической культуры и спорта"</t>
  </si>
  <si>
    <t>07 1 01 00000</t>
  </si>
  <si>
    <t>07 1 01 00170</t>
  </si>
  <si>
    <t>Подпрограмма "Развитие спорта на территории МО Новоладожское городское поселение"</t>
  </si>
  <si>
    <t>07 2 00 00000</t>
  </si>
  <si>
    <t>Основное мероприятие "Подготовка и проведение спортивных мероприятий "</t>
  </si>
  <si>
    <t>07 2 01 00000</t>
  </si>
  <si>
    <t>07 2 01 10040</t>
  </si>
  <si>
    <t>Приобретение коммунальной техники в лизинг</t>
  </si>
  <si>
    <t>Поддержка мер по обеспечению сбалансированности бюджетов</t>
  </si>
  <si>
    <t>06 1 01 60300</t>
  </si>
  <si>
    <t>Основное мероприятие "Организации досуга и обеспечения жителей  услугами  культуры"</t>
  </si>
  <si>
    <t>06 1 01 00170</t>
  </si>
  <si>
    <t>06 2 01 00000</t>
  </si>
  <si>
    <t xml:space="preserve">Организация и проведение городских мероприятий </t>
  </si>
  <si>
    <t>06 2 01 10040</t>
  </si>
  <si>
    <t xml:space="preserve">Подпрограмма "Культурно-досуговые мероприятия Новоладожского городского поселения" </t>
  </si>
  <si>
    <t>Прочие общегосударственные вопросы</t>
  </si>
  <si>
    <t>68 9 01 10490</t>
  </si>
  <si>
    <t xml:space="preserve"> Ремонт настила и частичная замена металлических конструкций пешеходного моста через р. Дубенка в д. Дубно</t>
  </si>
  <si>
    <t>01 5 01 S0550</t>
  </si>
  <si>
    <t>Подпрограмма "Обеспечения жителей Новоладожского городского поселения услугами физической культуры и спорта"</t>
  </si>
  <si>
    <t xml:space="preserve">Подпрограмма "Энергосбережение и повышение энергетической эффективности на территории МО Новоладожское городское поселение " </t>
  </si>
  <si>
    <t>Подпрограмма "Газификация муниципального жилищного фонда, расположенного на территории МО Новоладожское городское поселение"</t>
  </si>
  <si>
    <t xml:space="preserve">Подпрограмма "Организация благоустройства  на территории Новоладожского городского поселения " </t>
  </si>
  <si>
    <t xml:space="preserve">Подпрограмма "Совершенствование и развитие автомобильных дорог местного значения Новоладожского городского поселения " 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</si>
  <si>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</t>
  </si>
  <si>
    <t xml:space="preserve"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» </t>
  </si>
  <si>
    <t xml:space="preserve">Подпрограмма "Профилактика терроризма и экстремизма в границах Новоладожского городского поселения "  </t>
  </si>
  <si>
    <t>Подпрограмма "Предупреждение и ликвидация последствий чрезвычайных ситуаций в границах Новоладожского городского поселения "</t>
  </si>
  <si>
    <t>Подпрограмма "Пожарная безопасность в границах Новоладожского городского поселения"</t>
  </si>
  <si>
    <t xml:space="preserve">Подпрограмма "Обеспечение правопорядка и профилактика правонарушений в  МО Новоладожское городское поселение" </t>
  </si>
  <si>
    <t>Муниципальная программа "Развитие физической культуры и спорта  в МО  Новоладожское городское поселение"</t>
  </si>
  <si>
    <t xml:space="preserve">Подпрограмма "Материальная помощь отдельным категориям граждан МО Новоладожское городское поселение" </t>
  </si>
  <si>
    <t xml:space="preserve">Подпрограмма "Развитие малого и среднего предпринимательства в Новоладожском городском поселении " </t>
  </si>
  <si>
    <t xml:space="preserve">Муниципальная подпрограмма "Культурно-досуговые мероприятия Новоладожского городского поселения" </t>
  </si>
  <si>
    <t>Муниципальная программа "Развитие физической культуры и спорта на территории МО Новоладожское городское поселение"</t>
  </si>
  <si>
    <t>Подпрограмма "Энергосбережение и повышение энергетической эффективности на территории МО Новоладожское городское поселение"</t>
  </si>
  <si>
    <t xml:space="preserve">Подпрограмма "Газификация жилищного фонда, расположенного на территории МО Новоладожское городское поселение " 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</si>
  <si>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2018-2020гг."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</si>
  <si>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</t>
  </si>
  <si>
    <t>Подпрограмма "Совершенствование и развитие автомобильных дорог местного значения Новоладожского городского поселения "</t>
  </si>
  <si>
    <t xml:space="preserve">Подпрограмма "Профилактика терроризма и экстремизма в границах Новоладожского городского поселения " </t>
  </si>
  <si>
    <t xml:space="preserve">Реализация мероприятий по повышению надежности и энергетической эффективности </t>
  </si>
  <si>
    <t>Реализация мероприятий по повышению надежности и энергетической эффективности</t>
  </si>
  <si>
    <t>Подпрограмма "Информационное и культурное обслуживание жителей Новоладожского городского поселения"</t>
  </si>
  <si>
    <t xml:space="preserve">Подпрограмма "Реализация инициатив граждан  на части территории МО Новоладожского городского поселения " </t>
  </si>
  <si>
    <t>Ремонт теплотрассы за счет средств резервного фонда Правительства ЛО</t>
  </si>
  <si>
    <t xml:space="preserve">Развитие общественной инфраструктуры по выполнение наказов избирателей </t>
  </si>
  <si>
    <t>Мероприятия, связанные с капитальным ремонтом и ремонтом автомобильных дорог общего пользования местного значения</t>
  </si>
  <si>
    <t>Поддержка малого и среднего предпринимательства</t>
  </si>
  <si>
    <t>Ремонт жилых помещений, находящихся в собственности  МО Новоладожское городское поселение</t>
  </si>
  <si>
    <t xml:space="preserve">Подпрограмма "Ремонт жилых помещений, находящихся в собственности  МО Новоладожское городское поселение " </t>
  </si>
  <si>
    <t>Подпрограмма "Реализация инициатив граждан  на части территории МО Новоладожского городского поселения " муниципальной программы  "Создание условий для эффективного выполнения органами местного самоуправления МО Новоладожское городское поселение своих полномочий на 2016 год"</t>
  </si>
  <si>
    <t xml:space="preserve">Реализация мероприятий по предупреждение и ликвидации последствий чрезвычайных ситуаций ,обеспечение безопасности людей на водоемах, создание технических средств оповещения населения </t>
  </si>
  <si>
    <t>Мероприятия связанные с капитальным ремонтом и ремонтом автомобильных дорог общего пользования местного значения</t>
  </si>
  <si>
    <t>13 1 01 00000</t>
  </si>
  <si>
    <t>13 1 00 00000</t>
  </si>
  <si>
    <t>13 0 00 00000</t>
  </si>
  <si>
    <t>13 2 00 00000</t>
  </si>
  <si>
    <t>13 2 01 00000</t>
  </si>
  <si>
    <t>13 2 01 10500</t>
  </si>
  <si>
    <t>Подпрограмма "Благоустройство дворовых территорий многоквартирных домов"</t>
  </si>
  <si>
    <t>Основное мероприятие "Проведение работ по благоустройству общественных территорий"</t>
  </si>
  <si>
    <t>Подпрограмма "Благоустройство общественных территорий"</t>
  </si>
  <si>
    <t>Формирование комфортной городской среды</t>
  </si>
  <si>
    <t>Основное мероприятие "Проведение работ по благоустройству  дворовых территорий многоквартирных домов"</t>
  </si>
  <si>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период"</t>
  </si>
  <si>
    <t>2 02 25497 13 0000 151</t>
  </si>
  <si>
    <t>Субсидии на приобретение коммунальной спецтехники и оборудования в лизинг (сублизинг)</t>
  </si>
  <si>
    <t xml:space="preserve"> - Содействие тудовой адаптации и занятости</t>
  </si>
  <si>
    <t>Реализация мероприятий в сфере энергосбережения и повышения энергетической эффективности городских и сельских поселений Воловского муниципального района (бюджет Волховского муниципального района)</t>
  </si>
  <si>
    <t>01 2 01 60230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</si>
  <si>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комплекса"</t>
  </si>
  <si>
    <t>Образование</t>
  </si>
  <si>
    <t>0700</t>
  </si>
  <si>
    <t>Молодежная политика</t>
  </si>
  <si>
    <t>0707</t>
  </si>
  <si>
    <t>Содействие трудовой адаптации и занятости</t>
  </si>
  <si>
    <t>02 1 01 60260</t>
  </si>
  <si>
    <t>06 3 01 60240</t>
  </si>
  <si>
    <t>Поддержка молодых семей и пропаганда семейных ценностей</t>
  </si>
  <si>
    <t>06 2 01 60270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</si>
  <si>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художественноготворчества, сохранения, возраждения и разсития народных художественных промыслов</t>
  </si>
  <si>
    <t>Субсидии на реализациюпо обеспечению жильем молодых семей за счет средств федерального бюджета</t>
  </si>
  <si>
    <t>Субсидии гражданам на приобретение жилья(ФБ)</t>
  </si>
  <si>
    <t>04 2 01 L4970</t>
  </si>
  <si>
    <t xml:space="preserve">Реализация подпрограммы "ОЖМС" ФЦП "Жилище" на 2015-2020 годы </t>
  </si>
  <si>
    <t xml:space="preserve"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</t>
  </si>
  <si>
    <t>68 9 01 10510</t>
  </si>
  <si>
    <t>Обеспечение мероприятий по оказанию поддержки гражданам, пострадавшим в результате пожара муниципального жилищного фонда за счет средств Ленинградской области</t>
  </si>
  <si>
    <t>04 4 01  S0800</t>
  </si>
  <si>
    <t>04 4 01  00000</t>
  </si>
  <si>
    <t>06 2 01 75190</t>
  </si>
  <si>
    <t>04 1 01 10230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</si>
  <si>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области"</t>
  </si>
  <si>
    <t xml:space="preserve">Субсидии на оказание поддержки гражданам, пострадавшим в результате пожара
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</si>
  <si>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"</t>
  </si>
  <si>
    <t>Недостижение целевых показателей</t>
  </si>
  <si>
    <t>06 2 01 S5190</t>
  </si>
  <si>
    <t>- в сфере профилактики безнадзорности и правонарушений несовершеннолетних</t>
  </si>
  <si>
    <t>Капитальный ремонт и ремонт автомобильных дорог общего пользования местного значения (ЛО)</t>
  </si>
  <si>
    <t>14 0 00 00000</t>
  </si>
  <si>
    <t>Подпрограмма "Развитие системы муниципальной службы"</t>
  </si>
  <si>
    <t>68 3 01 00150</t>
  </si>
  <si>
    <t>68 3 01 00000</t>
  </si>
  <si>
    <t>68 3 00 00000</t>
  </si>
  <si>
    <t>Обеспечение деятельности органов местного самоуправления МО Новоладожское городское поселение</t>
  </si>
  <si>
    <t>Муниципальная программа "Повышение эффективности деятельности органов местного самоуправления МО Новоладожское городское поселение"</t>
  </si>
  <si>
    <t>14 1 00 00000</t>
  </si>
  <si>
    <t>Основное мероприятие "Усовершенствование уровня подготовки муниципальной службы  МО Новоладожское городское поселение "</t>
  </si>
  <si>
    <t>14 1 01 00000</t>
  </si>
  <si>
    <t>14 1 01 10520</t>
  </si>
  <si>
    <t>Повышение квалификации и участие в конференциях</t>
  </si>
  <si>
    <t>Подпрограмма "Развитие малого и среднего предпринимательства в Новоладожском городском поселении " муниципальной программы "Развитие малого и среднего предпринимательства в Новоладожское городском поселении на 2015-2020 годы"</t>
  </si>
  <si>
    <t xml:space="preserve">Мероприятия по ремонту жилых помещений, находящихся собственности МО Новоладожское городское поселение </t>
  </si>
  <si>
    <t>Реализация мероприятий в сфере энергосбережения и повышения энергетической эффективности городских и сельских поселений Волховского муниципального района (бюджет МО Новоладожское городское поселение)</t>
  </si>
  <si>
    <t>Реализация мероприятий в сфере энергосбережения и повышения энергетической эффективности городских и сельских поселений Волховского муниципального района (бюджет Волховского муниципального района)</t>
  </si>
  <si>
    <t>Участие в молодежных форумах и молодежных массовых мероприятиях</t>
  </si>
  <si>
    <t xml:space="preserve"> Поддержка отрасли культурные культуры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</si>
  <si>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</si>
  <si>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14 1 02 00000</t>
  </si>
  <si>
    <t>Основное мероприятие "Обеспечение проведения диспансеризации муниципальных служащих  МО Новоладожское городское поселение "</t>
  </si>
  <si>
    <t>Проведение диспансеризации муниципальных служащих</t>
  </si>
  <si>
    <t>01 2 01 0000</t>
  </si>
  <si>
    <t>15 0 00 00000</t>
  </si>
  <si>
    <t>15 1 00 00000</t>
  </si>
  <si>
    <t>Подпрограмма "Патриотическое воспитание"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</si>
  <si>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</si>
  <si>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сохраненюе исторической памяти, гражданско-патриотическое и духовно-нравственное воспитание молодежи</t>
  </si>
  <si>
    <t>15 1 01 00000</t>
  </si>
  <si>
    <t>15 2 00 00000</t>
  </si>
  <si>
    <t>Подпрограмма "Культурное воспитание"</t>
  </si>
  <si>
    <t>15 2 01 00000</t>
  </si>
  <si>
    <t>Основное мероприятие "Культурное воспитание"</t>
  </si>
  <si>
    <t>Мероприятия по культурномому воспитанию</t>
  </si>
  <si>
    <t>Основное мероприятие: Реализация инициатив граждан</t>
  </si>
  <si>
    <t>15 3 00 00000</t>
  </si>
  <si>
    <t>15 3 01 00000</t>
  </si>
  <si>
    <t>15 3 01 10320</t>
  </si>
  <si>
    <t>Подпрограмма "Содействие трудовой адаптации и занятости молодежи"</t>
  </si>
  <si>
    <t>Основное мероприятие "Трудовая адаптация и занятость молодежи"</t>
  </si>
  <si>
    <t>Основное мероприятие "Безаварийная работа в сфере энергосбережения и повышения энергетической эффективности "</t>
  </si>
  <si>
    <t>16 0 00 0000</t>
  </si>
  <si>
    <t>16 1 00 0000</t>
  </si>
  <si>
    <t>Муниципальная программа "Молодежная политика МО Новоладожское городское поселение"</t>
  </si>
  <si>
    <t>16 1 01 0000</t>
  </si>
  <si>
    <t xml:space="preserve">0502 </t>
  </si>
  <si>
    <t xml:space="preserve">Подпрограмма «Поддержка граждан, нуждающихся в улучшении жилищных условий на основании принципов ипотечного кредитования на территории Новоладожского городского поселения» </t>
  </si>
  <si>
    <t>Подпрограмма «Оказание поддержки гражданам, пострадавшим в результате пожара муниципального жилищного фонда"</t>
  </si>
  <si>
    <t xml:space="preserve"> Муниципальная программа "Создание условий для эффективного выполнения органами местного самоуправления МО Новоладожское городское поселение своих полномочий "</t>
  </si>
  <si>
    <t>Благоустройство д. Дубно</t>
  </si>
  <si>
    <t>Подпрограмма "Развитие информационного пространства в МО Новоладожское городское поселение"</t>
  </si>
  <si>
    <t>Муниципальная программа "Общество и власть"</t>
  </si>
  <si>
    <t>15 1 01 10540</t>
  </si>
  <si>
    <t>15 2 01 10550</t>
  </si>
  <si>
    <t>14 1 02 10530</t>
  </si>
  <si>
    <t>16 1 01 10560</t>
  </si>
  <si>
    <t>16 0 00 00000</t>
  </si>
  <si>
    <t>16 1 00 00000</t>
  </si>
  <si>
    <t>16 1 01 00000</t>
  </si>
  <si>
    <t>Муниципальная программа   "Культура 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</si>
  <si>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</si>
  <si>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Подпрограмма "Приобретение коммунальной техники  для нужд МО Новоладожское городское поселение"</t>
  </si>
  <si>
    <t>Муниципальная программа   "Возведение, сохранение и ремонт военно-мемориальных объектов на территории МО Новоладожское городское поселение"</t>
  </si>
  <si>
    <t>Основное мероприятие "Проведение работ по благоустройству,возведению, сохранению и ремонту и   содержанию памятников  и обелисков Великой Отечественной войны"</t>
  </si>
  <si>
    <t>Основное мероприятие "Проведение работ по благоустройству, возведению, сохранению, ремонту и   содержанию памятников  и обелисков Великой Отечественной войны"</t>
  </si>
  <si>
    <t>Проведение работ по благоустройству, возведению, сохранению, ремонту и   содержанию военно-мемориальных объектов</t>
  </si>
  <si>
    <t>Основное мероприятие «Приобретение коммунальной техники"</t>
  </si>
  <si>
    <t>Основное мероприятие "Приобретение коммунальной техники "</t>
  </si>
  <si>
    <t xml:space="preserve"> Муниципальная программа "Дороги Новоладожского городского поселения "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</si>
  <si>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</si>
  <si>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</si>
  <si>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 xml:space="preserve"> Муниципальная программа "Благоустройство территорий г.Новая Ладога - административного центра муниципального образования Новоладожское  городское поселение Волховского муниципального района Ленинградской области"</t>
  </si>
  <si>
    <t xml:space="preserve">Подпрограмма «Поддержка граждан, нуждающихся в улучшении жилищных условий на основании принципов ипотечного кредитования на территории Новоладожского городского поселения » </t>
  </si>
  <si>
    <t>Подпрограмма "Оказание поддержки  гражданам, пострадавшим в результате пожара муниципального жилищного фонда"</t>
  </si>
  <si>
    <t xml:space="preserve"> 1 14 06313 13 0000 430</t>
  </si>
  <si>
    <t>Основное мероприятие "Ремонт жилых помещений, находящихся в муниципальной собственности"</t>
  </si>
  <si>
    <t>Очистка дренажных канав</t>
  </si>
  <si>
    <t>10 1 01 10570</t>
  </si>
  <si>
    <t>68 9 01 10580</t>
  </si>
  <si>
    <t>0408</t>
  </si>
  <si>
    <t>Организация транспортный перевозок</t>
  </si>
  <si>
    <t>Транспорт</t>
  </si>
  <si>
    <t>Благоустройство, всего</t>
  </si>
  <si>
    <t xml:space="preserve">2 02 20216 13 0000 150
</t>
  </si>
  <si>
    <t>2 02 15001 13 0000 150</t>
  </si>
  <si>
    <t xml:space="preserve"> 2 02 20000 00 0000 150</t>
  </si>
  <si>
    <t>2 02 02088 13 0004 150</t>
  </si>
  <si>
    <t>2 02 02089 13 0004 150</t>
  </si>
  <si>
    <t>2 02 00 000 00 0000 150</t>
  </si>
  <si>
    <t xml:space="preserve"> 2 02 10000 00 0000 150</t>
  </si>
  <si>
    <t xml:space="preserve"> 2 02 35118 13 0000 150</t>
  </si>
  <si>
    <t xml:space="preserve"> 2 02 30000 00 0000 150</t>
  </si>
  <si>
    <t>2 02 15002 13 0000 150</t>
  </si>
  <si>
    <t>2 02 25555 13 0000 150</t>
  </si>
  <si>
    <t>2 02 29999 13 0000 150</t>
  </si>
  <si>
    <t>2 02 49999 13 0000 150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</si>
  <si>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</si>
  <si>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03 1 01 S4200</t>
  </si>
  <si>
    <t>Отсыпка щебнем дорог на территории МО Новоладожское городское поселение</t>
  </si>
  <si>
    <t>02 1 01 10580</t>
  </si>
  <si>
    <t>Организация пешеходной переправы через Старый канал</t>
  </si>
  <si>
    <t xml:space="preserve"> 2 02 30024 13 0000 150</t>
  </si>
  <si>
    <t>2 02 04012 13 0000 150</t>
  </si>
  <si>
    <t xml:space="preserve"> 2 02 40000 00 0000 150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</si>
  <si>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</si>
  <si>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ликвидацию последствий чрезвычайных ситуаций</t>
  </si>
  <si>
    <t xml:space="preserve">Иные закупки товаров, работ и услуг для обеспечения государственных (муниципальных) нужд (Средства ЛО)
</t>
  </si>
  <si>
    <t xml:space="preserve">Иные закупки товаров, работ и услуг для обеспечения государственных (муниципальных) нужд (Средства м/б)
</t>
  </si>
  <si>
    <t>03 1 01 10140</t>
  </si>
  <si>
    <t>Ремонт автомобильных дорог общего пользования местного значения</t>
  </si>
  <si>
    <t>02 1 01 60660</t>
  </si>
  <si>
    <t>13 1 F2 55550</t>
  </si>
  <si>
    <t>13 1 01 10500</t>
  </si>
  <si>
    <t>06 1 01 S0360</t>
  </si>
  <si>
    <t xml:space="preserve">Выплаты стимулирующего характера работникам учреждений культуры </t>
  </si>
  <si>
    <t xml:space="preserve">Субсидии бюджетным учреждениям (МБ)
</t>
  </si>
  <si>
    <t xml:space="preserve">Субсидии бюджетным учреждениям (ЛО)
</t>
  </si>
  <si>
    <t>Субсидии гражданам на приобретение жилья (МБ)</t>
  </si>
  <si>
    <t>01 2 01 60360</t>
  </si>
  <si>
    <t>Основное мероприятие "Обеспечение жильем молодых семей и иных категорий граждан, нуждающихся в улучшении жилищных условий"</t>
  </si>
  <si>
    <t>67 3 01 70070</t>
  </si>
  <si>
    <t>Специальные расходы</t>
  </si>
  <si>
    <t xml:space="preserve">Иные закупки товаров, работ и услуг для обеспечения государственных (муниципальных) нужд (дотация ЛО)
</t>
  </si>
  <si>
    <t>Иные закупки товаров, работ и услуг для обеспечения государственных (муниципальных) нужд (средства бюджета ЛО)</t>
  </si>
  <si>
    <t>Иные закупки товаров, работ и услуг для обеспечения государственных (муниципальных) нужд  (Средства м/б)</t>
  </si>
  <si>
    <t>Дорожное хозяйство (дорожные фонды) (дотация ЛО)</t>
  </si>
  <si>
    <t>880</t>
  </si>
  <si>
    <t xml:space="preserve">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</si>
  <si>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</si>
  <si>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Дотация бюджетам муниципальных образований на поддержку мер по обеспечению сбалансированности бюджетов</t>
  </si>
  <si>
    <t xml:space="preserve"> - достижение наилучших показателей эффективности деятельности органов МСУ</t>
  </si>
  <si>
    <t xml:space="preserve">(приложение 7 )   </t>
  </si>
  <si>
    <t>Исполнение судебных актов</t>
  </si>
  <si>
    <t>830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</si>
  <si>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 по кодам видов доходов, подвидов доходов, классификации операций сектора государственного управления, относящиеся к доходам бюджета на 2020 год и на плановый период 2021 и 2022 годов</t>
  </si>
  <si>
    <t>2020 год</t>
  </si>
  <si>
    <t>2021 год</t>
  </si>
  <si>
    <t>2022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</si>
  <si>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деятельности), группам и подгруппам видов расходов классификации расходов бюджета на 2020 год и на плановый период 2021 и 2022 годов</t>
  </si>
  <si>
    <t>0600</t>
  </si>
  <si>
    <t>0605</t>
  </si>
  <si>
    <t>Муниципальная программа "Охрана окружающей среды МО Новоладожское  городское поселение"</t>
  </si>
  <si>
    <t>Охрана окружающей среды</t>
  </si>
  <si>
    <t>Другие вопросы в области охраны окружающей среды</t>
  </si>
  <si>
    <t>18 0 00 00000</t>
  </si>
  <si>
    <t>18 1 00 00000</t>
  </si>
  <si>
    <t>18 1 01 00000</t>
  </si>
  <si>
    <t>18 1 01 10590</t>
  </si>
  <si>
    <t>Мероприятия по созданию мест (площадок) накопления твердых коммунальных отходов</t>
  </si>
  <si>
    <t>Основное мероприятие "Создание мест (площадок) накопления твердых коммунальных отходов"</t>
  </si>
  <si>
    <t>Подпрограмма "Организация контейнерных площадок"</t>
  </si>
  <si>
    <t>17 0 00 00000</t>
  </si>
  <si>
    <t>Муниципальная программа "Формирование законопослушного поведения участников дорожного движения в муниципальном образовании Новоладожское городское поселение Волховского муниципального района Ленинградской области"</t>
  </si>
  <si>
    <t>Подпрограмма "Формирование законопослушного поведения участников дорожного движения в МО Новоладожское городское поселение"</t>
  </si>
  <si>
    <t>Основное мероприятие "Формирование законопослушного поведения участников дорожного движения"</t>
  </si>
  <si>
    <t>17 1 01 10600</t>
  </si>
  <si>
    <t>17 1 01 00000</t>
  </si>
  <si>
    <t>11 2 01 10290</t>
  </si>
  <si>
    <t>11 2 00 00000</t>
  </si>
  <si>
    <t>11 2 01 00000</t>
  </si>
  <si>
    <t>Мероприятия по благоустройству</t>
  </si>
  <si>
    <t>Подпрограмма " Устройство     спортивной площадки с установкой спортивного оборудования и скамеек по адресу г. Новая Ладога, микрорайон «Южный» (сосновый бор)</t>
  </si>
  <si>
    <t>Основное мероприятие "Устройство     спортивной площадки микрорайон «Южный»"</t>
  </si>
  <si>
    <t>07 1 01 10610</t>
  </si>
  <si>
    <t>Развитие объектов физической культуры и спорта</t>
  </si>
  <si>
    <t>Подпрограмма "Подготовка объектов жизнеобеспечения к работе в осенне-зимний период на территории МО Новоладожское городское поселение"</t>
  </si>
  <si>
    <t>01 2 01 10230</t>
  </si>
  <si>
    <t>Реализация мероприятий по подготовке объектов жизнеобеспечения к работе в осенне-зимний период</t>
  </si>
  <si>
    <t>Основное мероприятие "Подготовка объектов жизнеобеспечения к работе в осенне-зимний "</t>
  </si>
  <si>
    <t>Сумма,  тыс. руб.</t>
  </si>
  <si>
    <t>2020год</t>
  </si>
  <si>
    <t>2021год</t>
  </si>
  <si>
    <t>04 4 01 00000</t>
  </si>
  <si>
    <t>04 4 01 S0800</t>
  </si>
  <si>
    <t>05 4 01 00000</t>
  </si>
  <si>
    <t>Устройство     спортивной площадки микрорайон «Южный»</t>
  </si>
  <si>
    <t xml:space="preserve">Благоустройство сквера </t>
  </si>
  <si>
    <t>17 1 00 00000</t>
  </si>
  <si>
    <t xml:space="preserve">Иные закупки товаров, работ и услуг для обеспечения государственных (муниципальных) нужд </t>
  </si>
  <si>
    <t xml:space="preserve">Мероприятия  по подготовке объектов и систем жизнеобеспечения  к работе в осенне-зимний период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</si>
  <si>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</si>
  <si>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2020 год и на плановый период 2021 и 2022 годов</t>
  </si>
  <si>
    <t>Сумма, тыс. руб.</t>
  </si>
  <si>
    <t xml:space="preserve">Распределение бюджетных ассигнований по разделам и подразделам классификации расходов бюджетов на 2020 год и на плановый период 2021 и 2022 годов
</t>
  </si>
  <si>
    <t>Итого расходов по кодам бюджетной классификации</t>
  </si>
  <si>
    <t>Условно утвержденные расходы</t>
  </si>
  <si>
    <t xml:space="preserve"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группам и подгруппам видов расходов, а также по разделам и подразделам классификации расходов бюджетов на 2020 год и на плановый период 2021 и 2022 годов
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</si>
  <si>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поселение"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</si>
  <si>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"</t>
  </si>
  <si>
    <t xml:space="preserve"> Муниципальная программа "Формирование комфортной городской среды на территории МО Новоладожское городское поселение "</t>
  </si>
  <si>
    <t>Муниципальная программа "Формирование комфортной городской среды на территории МО Новоладожское городское поселение "</t>
  </si>
  <si>
    <t>Подпрограмма "Устройство     спортивной площадки с установкой спортивного оборудования и скамеек по адресу г. Новая Ладога, микрорайон «Южный» (сосновый бор)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</si>
  <si>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</si>
  <si>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Капитальный ремонт и ремонт автомобильных дорог общего пользования местного значения (МБ)</t>
  </si>
  <si>
    <t>Подпрограмма "Возведение, сохранение и ремонт военно-мемориальных объектов"</t>
  </si>
  <si>
    <t>Субсидии бюджетам поселений на капитальный ремонт и ремонт автомобильных дорог общего пользования местного значения</t>
  </si>
  <si>
    <t xml:space="preserve"> -  Развитие общественной инфраструктуры мунициального значения</t>
  </si>
  <si>
    <t xml:space="preserve"> -Организация и проведение мероприятий в сфере культуры</t>
  </si>
  <si>
    <t>Организация и проведение мероприятий в сфере культуры</t>
  </si>
  <si>
    <t xml:space="preserve">Субсидии бюджетным учреждениям 
</t>
  </si>
  <si>
    <t>06 1 01 74840</t>
  </si>
  <si>
    <t xml:space="preserve">Обеспечениеи жильем молодых семей </t>
  </si>
  <si>
    <t>01 4 01 60200</t>
  </si>
  <si>
    <t xml:space="preserve"> - Разработка проектно-изыскательских работ по капитальному строительству объектов газификации и прохождение государственной экспертизы</t>
  </si>
  <si>
    <t>Разработка проектно-изыскательских работ по капитальному строительству объектов газификации и прохождение государственной экспертизы</t>
  </si>
  <si>
    <t>06 3 01 60140</t>
  </si>
  <si>
    <t>Развитие общественной инфраструктуры мунициального значения</t>
  </si>
  <si>
    <t>01 4 01 00000</t>
  </si>
  <si>
    <t>06 2 01 60140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</si>
  <si>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</si>
  <si>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</si>
  <si>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</si>
  <si>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</si>
  <si>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</si>
  <si>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</si>
  <si>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поселений на реализацию областного закона от 15 января 2018 года  № 3-оз "О содействии  участию населения развитию иных форм местного самоуправления на части территорий муниципальных образований Ленинградской области, являющихся административными центрами поселений"</t>
  </si>
  <si>
    <t>Субсидии бюджетам поселений на поддержку развития общественной инфрастктуры</t>
  </si>
  <si>
    <t>Охрана семьи и детства</t>
  </si>
  <si>
    <t>1004</t>
  </si>
  <si>
    <t xml:space="preserve"> - Реализация мероприятий по повышению надежности и энергетической эффективности</t>
  </si>
  <si>
    <t>01 2 01 60340</t>
  </si>
  <si>
    <t>11 2 01 S660</t>
  </si>
  <si>
    <t>Прочие неналоговые доходы</t>
  </si>
  <si>
    <t>19 1 01 10610</t>
  </si>
  <si>
    <t>19 1 01 00000</t>
  </si>
  <si>
    <t>19 1 00 00000</t>
  </si>
  <si>
    <t>19 0  00 00000</t>
  </si>
  <si>
    <t xml:space="preserve"> Муниципальная программа "Охранные обязательства объектов культурного наследия, находящихся на территории МО Новоладожское городское поселение"</t>
  </si>
  <si>
    <t xml:space="preserve">Подпрограмма "Сохранение объектов культурного наследия" </t>
  </si>
  <si>
    <t>Основное мероприятие "Сохранение объектов культурного наследия"</t>
  </si>
  <si>
    <t>Обеспечение сохранности объекта культурного наследия</t>
  </si>
  <si>
    <t>Обследование объектов культурного наследия</t>
  </si>
  <si>
    <t>19 0 00 00000</t>
  </si>
  <si>
    <t>19 1 01 10620</t>
  </si>
  <si>
    <t>Муниципальная подпрограмма "Сохранение и популяризация объектов культурного наследия МО Новоладожское городское поселение</t>
  </si>
  <si>
    <t>Подпрограмма "Сохранение и охрана объектов культурного наследия"</t>
  </si>
  <si>
    <t>Основное мероприятие "Сохранение и охрана объектов культурного наследия"</t>
  </si>
  <si>
    <t>Мероприятия и проекты</t>
  </si>
  <si>
    <t>Субсидии на мероприятия по созданию мест (площадок) накопления твердых коммунальных отходов</t>
  </si>
  <si>
    <t>Муниципальная подпрограмма "Сохранение и популяризация объектов культурного наследия МО Новоладожское городское поселение"</t>
  </si>
  <si>
    <t>18 1 01 S4790</t>
  </si>
  <si>
    <t>01 5 01 10620</t>
  </si>
  <si>
    <t>2020 год утверждено 29.05.2020г. №33</t>
  </si>
  <si>
    <t xml:space="preserve"> -  Поддержка мер по обеспечению сбалансированности бюджета</t>
  </si>
  <si>
    <t xml:space="preserve">2020 год утверждено 29.05.2020г. </t>
  </si>
  <si>
    <t>Изменения от 24.07.2020г    ("+"или "-")</t>
  </si>
  <si>
    <t>67 3 01 60300</t>
  </si>
  <si>
    <t>13 2 F2 55550</t>
  </si>
  <si>
    <t>02 1 01 60300</t>
  </si>
  <si>
    <t>2020 год утверждено 29.05.2019г. №35</t>
  </si>
  <si>
    <t>от ______________2020 года №__________</t>
  </si>
  <si>
    <t>от _____________ 2020 года №________</t>
  </si>
  <si>
    <t>от____________ 2020 года №_____</t>
  </si>
  <si>
    <t>от_________________ 2020 года №______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</si>
  <si>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</si>
  <si>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на реализацию по обеспечению жильем молодых семей 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</si>
</sst>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#,##0.00&quot;р.&quot;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"/>
    <numFmt numFmtId="189" formatCode="#,##0.0000"/>
    <numFmt numFmtId="190" formatCode="#,##0.0000000"/>
    <numFmt numFmtId="191" formatCode="#,##0.00_р_."/>
    <numFmt numFmtId="192" formatCode="000000"/>
    <numFmt numFmtId="193" formatCode="_-* #,##0.0_р_._-;\-* #,##0.0_р_._-;_-* &quot;-&quot;??_р_._-;_-@_-"/>
    <numFmt numFmtId="194" formatCode="_-* #,##0.0_р_._-;\-* #,##0.0_р_._-;_-* &quot;-&quot;?_р_._-;_-@_-"/>
    <numFmt numFmtId="195" formatCode="?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0000_р_._-;\-* #,##0.00000_р_._-;_-* &quot;-&quot;?????_р_._-;_-@_-"/>
    <numFmt numFmtId="203" formatCode="_-* #,##0.0000000_р_._-;\-* #,##0.0000000_р_._-;_-* &quot;-&quot;?????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000_р_._-;\-* #,##0.0000_р_._-;_-* &quot;-&quot;????_р_._-;_-@_-"/>
    <numFmt numFmtId="208" formatCode="_-* #,##0.0000000000_р_._-;\-* #,##0.0000000000_р_._-;_-* &quot;-&quot;??????????_р_._-;_-@_-"/>
    <numFmt numFmtId="209" formatCode="#,##0.000"/>
    <numFmt numFmtId="210" formatCode="#,##0.000000"/>
    <numFmt numFmtId="211" formatCode="#,##0.00000000"/>
    <numFmt numFmtId="212" formatCode="#,##0.000000000"/>
    <numFmt numFmtId="213" formatCode="#,##0.0000000000"/>
    <numFmt numFmtId="214" formatCode="#,##0.00000000000"/>
    <numFmt numFmtId="215" formatCode="#,##0.000000000000"/>
    <numFmt numFmtId="216" formatCode="#,##0.0000000000000"/>
    <numFmt numFmtId="217" formatCode="_-* #,##0_р_._-;\-* #,##0_р_._-;_-* &quot;-&quot;??_р_._-;_-@_-"/>
    <numFmt numFmtId="218" formatCode="_-* #,##0.000000\ _₽_-;\-* #,##0.000000\ _₽_-;_-* &quot;-&quot;??????\ _₽_-;_-@_-"/>
    <numFmt numFmtId="219" formatCode="_-* #,##0.00000\ _₽_-;\-* #,##0.00000\ _₽_-;_-* &quot;-&quot;?????\ _₽_-;_-@_-"/>
    <numFmt numFmtId="220" formatCode="_-* #,##0.000000000000_р_._-;\-* #,##0.000000000000_р_._-;_-* &quot;-&quot;??_р_._-;_-@_-"/>
    <numFmt numFmtId="221" formatCode="_-* #,##0.0000000000000_р_._-;\-* #,##0.0000000000000_р_._-;_-* &quot;-&quot;??_р_._-;_-@_-"/>
    <numFmt numFmtId="222" formatCode="_-* #,##0.00000000000000_р_._-;\-* #,##0.00000000000000_р_._-;_-* &quot;-&quot;??_р_._-;_-@_-"/>
    <numFmt numFmtId="223" formatCode="_-* #,##0.000000000000000_р_._-;\-* #,##0.000000000000000_р_._-;_-* &quot;-&quot;??_р_._-;_-@_-"/>
    <numFmt numFmtId="224" formatCode="#,##0.0_ ;\-#,##0.0\ "/>
    <numFmt numFmtId="225" formatCode="_-* #,##0.0\ _₽_-;\-* #,##0.0\ _₽_-;_-* &quot;-&quot;?\ _₽_-;_-@_-"/>
    <numFmt numFmtId="226" formatCode="_-* #,##0.0_₽_-;\-* #,##0.0_₽_-;_-* &quot;-&quot;?_₽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FE7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03">
    <xf numFmtId="0" fontId="0" fillId="0" borderId="0" xfId="0" applyFont="1" applyAlignment="1">
      <alignment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3" xfId="53" applyFont="1" applyBorder="1" applyAlignment="1">
      <alignment vertical="center" wrapText="1"/>
      <protection/>
    </xf>
    <xf numFmtId="0" fontId="5" fillId="0" borderId="13" xfId="53" applyFont="1" applyBorder="1" applyAlignment="1">
      <alignment vertical="center"/>
      <protection/>
    </xf>
    <xf numFmtId="0" fontId="5" fillId="0" borderId="12" xfId="53" applyFont="1" applyBorder="1" applyAlignment="1">
      <alignment vertical="center"/>
      <protection/>
    </xf>
    <xf numFmtId="49" fontId="5" fillId="0" borderId="12" xfId="53" applyNumberFormat="1" applyFont="1" applyBorder="1" applyAlignment="1">
      <alignment horizontal="center"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81" fontId="11" fillId="0" borderId="11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2" fontId="9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/>
    </xf>
    <xf numFmtId="11" fontId="9" fillId="0" borderId="11" xfId="0" applyNumberFormat="1" applyFont="1" applyFill="1" applyBorder="1" applyAlignment="1">
      <alignment horizontal="left" vertical="top" wrapText="1"/>
    </xf>
    <xf numFmtId="181" fontId="9" fillId="0" borderId="11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75" fillId="0" borderId="1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49" fontId="76" fillId="0" borderId="18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/>
    </xf>
    <xf numFmtId="0" fontId="75" fillId="0" borderId="11" xfId="0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49" fontId="76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77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center" vertical="center"/>
    </xf>
    <xf numFmtId="0" fontId="5" fillId="0" borderId="19" xfId="53" applyFont="1" applyBorder="1" applyAlignment="1">
      <alignment horizontal="left" vertical="center"/>
      <protection/>
    </xf>
    <xf numFmtId="49" fontId="5" fillId="0" borderId="20" xfId="53" applyNumberFormat="1" applyFont="1" applyBorder="1" applyAlignment="1">
      <alignment horizontal="center" vertical="center"/>
      <protection/>
    </xf>
    <xf numFmtId="49" fontId="5" fillId="0" borderId="21" xfId="53" applyNumberFormat="1" applyFont="1" applyBorder="1" applyAlignment="1">
      <alignment horizontal="center" vertical="center"/>
      <protection/>
    </xf>
    <xf numFmtId="0" fontId="5" fillId="0" borderId="22" xfId="53" applyFont="1" applyBorder="1" applyAlignment="1">
      <alignment vertical="center"/>
      <protection/>
    </xf>
    <xf numFmtId="0" fontId="5" fillId="0" borderId="22" xfId="53" applyFont="1" applyBorder="1" applyAlignment="1">
      <alignment vertical="center" wrapText="1"/>
      <protection/>
    </xf>
    <xf numFmtId="0" fontId="5" fillId="0" borderId="21" xfId="53" applyFont="1" applyBorder="1" applyAlignment="1">
      <alignment vertical="center"/>
      <protection/>
    </xf>
    <xf numFmtId="0" fontId="5" fillId="0" borderId="22" xfId="53" applyFont="1" applyBorder="1" applyAlignment="1">
      <alignment horizontal="left" vertical="center"/>
      <protection/>
    </xf>
    <xf numFmtId="49" fontId="9" fillId="0" borderId="21" xfId="53" applyNumberFormat="1" applyFont="1" applyBorder="1" applyAlignment="1">
      <alignment horizontal="center" vertical="center"/>
      <protection/>
    </xf>
    <xf numFmtId="49" fontId="5" fillId="0" borderId="22" xfId="53" applyNumberFormat="1" applyFont="1" applyBorder="1" applyAlignment="1">
      <alignment horizontal="center" vertical="center"/>
      <protection/>
    </xf>
    <xf numFmtId="49" fontId="11" fillId="0" borderId="21" xfId="53" applyNumberFormat="1" applyFont="1" applyBorder="1" applyAlignment="1">
      <alignment horizontal="center" vertical="center"/>
      <protection/>
    </xf>
    <xf numFmtId="49" fontId="5" fillId="0" borderId="23" xfId="53" applyNumberFormat="1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/>
      <protection/>
    </xf>
    <xf numFmtId="49" fontId="6" fillId="0" borderId="25" xfId="53" applyNumberFormat="1" applyFont="1" applyBorder="1" applyAlignment="1">
      <alignment horizontal="center" vertical="center"/>
      <protection/>
    </xf>
    <xf numFmtId="49" fontId="6" fillId="0" borderId="26" xfId="53" applyNumberFormat="1" applyFont="1" applyBorder="1" applyAlignment="1">
      <alignment horizontal="center" vertical="center"/>
      <protection/>
    </xf>
    <xf numFmtId="0" fontId="6" fillId="0" borderId="24" xfId="53" applyFont="1" applyBorder="1" applyAlignment="1">
      <alignment vertical="center" wrapText="1"/>
      <protection/>
    </xf>
    <xf numFmtId="0" fontId="6" fillId="0" borderId="24" xfId="53" applyFont="1" applyBorder="1" applyAlignment="1">
      <alignment vertical="center"/>
      <protection/>
    </xf>
    <xf numFmtId="49" fontId="5" fillId="0" borderId="26" xfId="53" applyNumberFormat="1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 wrapText="1"/>
    </xf>
    <xf numFmtId="49" fontId="78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3" fillId="0" borderId="19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wrapText="1"/>
    </xf>
    <xf numFmtId="11" fontId="11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wrapText="1"/>
    </xf>
    <xf numFmtId="0" fontId="9" fillId="0" borderId="0" xfId="5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8" fillId="0" borderId="27" xfId="53" applyNumberFormat="1" applyFont="1" applyFill="1" applyBorder="1" applyAlignment="1">
      <alignment horizontal="center" vertical="center" wrapText="1"/>
      <protection/>
    </xf>
    <xf numFmtId="49" fontId="11" fillId="0" borderId="27" xfId="0" applyNumberFormat="1" applyFont="1" applyFill="1" applyBorder="1" applyAlignment="1">
      <alignment horizontal="center" vertical="center" wrapText="1"/>
    </xf>
    <xf numFmtId="49" fontId="14" fillId="0" borderId="27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5" fillId="0" borderId="28" xfId="53" applyFont="1" applyBorder="1" applyAlignment="1">
      <alignment horizontal="left" vertical="center"/>
      <protection/>
    </xf>
    <xf numFmtId="49" fontId="6" fillId="0" borderId="29" xfId="53" applyNumberFormat="1" applyFont="1" applyBorder="1" applyAlignment="1">
      <alignment horizontal="center" vertical="center"/>
      <protection/>
    </xf>
    <xf numFmtId="49" fontId="5" fillId="0" borderId="30" xfId="53" applyNumberFormat="1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vertical="center"/>
      <protection/>
    </xf>
    <xf numFmtId="0" fontId="80" fillId="0" borderId="11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181" fontId="9" fillId="0" borderId="14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181" fontId="9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31" xfId="53" applyFont="1" applyFill="1" applyBorder="1" applyAlignment="1">
      <alignment horizontal="center" vertical="top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192" fontId="9" fillId="0" borderId="19" xfId="53" applyNumberFormat="1" applyFont="1" applyFill="1" applyBorder="1" applyAlignment="1">
      <alignment vertical="center" wrapText="1"/>
      <protection/>
    </xf>
    <xf numFmtId="192" fontId="9" fillId="0" borderId="32" xfId="53" applyNumberFormat="1" applyFont="1" applyFill="1" applyBorder="1" applyAlignment="1">
      <alignment vertical="center" wrapText="1"/>
      <protection/>
    </xf>
    <xf numFmtId="49" fontId="9" fillId="0" borderId="32" xfId="53" applyNumberFormat="1" applyFont="1" applyFill="1" applyBorder="1" applyAlignment="1">
      <alignment vertical="center" wrapText="1"/>
      <protection/>
    </xf>
    <xf numFmtId="0" fontId="9" fillId="33" borderId="20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49" fontId="9" fillId="0" borderId="29" xfId="53" applyNumberFormat="1" applyFont="1" applyFill="1" applyBorder="1" applyAlignment="1">
      <alignment vertical="center" wrapText="1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49" fontId="9" fillId="0" borderId="13" xfId="53" applyNumberFormat="1" applyFont="1" applyFill="1" applyBorder="1" applyAlignment="1">
      <alignment vertical="center" wrapText="1"/>
      <protection/>
    </xf>
    <xf numFmtId="0" fontId="11" fillId="34" borderId="24" xfId="0" applyFont="1" applyFill="1" applyBorder="1" applyAlignment="1">
      <alignment vertical="center" wrapText="1"/>
    </xf>
    <xf numFmtId="0" fontId="9" fillId="35" borderId="2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49" fontId="11" fillId="34" borderId="24" xfId="53" applyNumberFormat="1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NumberFormat="1" applyFont="1" applyFill="1" applyBorder="1" applyAlignment="1">
      <alignment horizontal="justify" vertical="center" wrapText="1"/>
      <protection/>
    </xf>
    <xf numFmtId="0" fontId="9" fillId="0" borderId="11" xfId="53" applyFont="1" applyFill="1" applyBorder="1" applyAlignment="1">
      <alignment horizontal="justify" vertical="center" wrapText="1"/>
      <protection/>
    </xf>
    <xf numFmtId="0" fontId="9" fillId="0" borderId="13" xfId="53" applyFont="1" applyFill="1" applyBorder="1" applyAlignment="1">
      <alignment wrapText="1"/>
      <protection/>
    </xf>
    <xf numFmtId="49" fontId="9" fillId="0" borderId="22" xfId="53" applyNumberFormat="1" applyFont="1" applyFill="1" applyBorder="1" applyAlignment="1">
      <alignment vertical="center" wrapText="1"/>
      <protection/>
    </xf>
    <xf numFmtId="0" fontId="10" fillId="0" borderId="25" xfId="5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/>
    </xf>
    <xf numFmtId="4" fontId="75" fillId="0" borderId="0" xfId="53" applyNumberFormat="1" applyFont="1" applyFill="1">
      <alignment/>
      <protection/>
    </xf>
    <xf numFmtId="0" fontId="75" fillId="0" borderId="0" xfId="53" applyFont="1" applyFill="1">
      <alignment/>
      <protection/>
    </xf>
    <xf numFmtId="0" fontId="75" fillId="0" borderId="0" xfId="53" applyFont="1" applyFill="1" applyAlignment="1">
      <alignment horizontal="center" vertical="center"/>
      <protection/>
    </xf>
    <xf numFmtId="49" fontId="75" fillId="0" borderId="0" xfId="53" applyNumberFormat="1" applyFont="1" applyFill="1" applyAlignment="1">
      <alignment vertical="center"/>
      <protection/>
    </xf>
    <xf numFmtId="0" fontId="76" fillId="0" borderId="20" xfId="53" applyFont="1" applyFill="1" applyBorder="1" applyAlignment="1">
      <alignment horizontal="center" vertical="center"/>
      <protection/>
    </xf>
    <xf numFmtId="49" fontId="76" fillId="0" borderId="14" xfId="53" applyNumberFormat="1" applyFont="1" applyFill="1" applyBorder="1" applyAlignment="1">
      <alignment vertical="center"/>
      <protection/>
    </xf>
    <xf numFmtId="49" fontId="81" fillId="0" borderId="14" xfId="53" applyNumberFormat="1" applyFont="1" applyFill="1" applyBorder="1" applyAlignment="1">
      <alignment vertical="center" wrapText="1"/>
      <protection/>
    </xf>
    <xf numFmtId="49" fontId="75" fillId="0" borderId="14" xfId="53" applyNumberFormat="1" applyFont="1" applyFill="1" applyBorder="1" applyAlignment="1">
      <alignment vertical="center"/>
      <protection/>
    </xf>
    <xf numFmtId="49" fontId="79" fillId="0" borderId="14" xfId="53" applyNumberFormat="1" applyFont="1" applyFill="1" applyBorder="1" applyAlignment="1">
      <alignment vertical="center" wrapText="1"/>
      <protection/>
    </xf>
    <xf numFmtId="0" fontId="75" fillId="0" borderId="20" xfId="53" applyFont="1" applyFill="1" applyBorder="1" applyAlignment="1">
      <alignment horizontal="center" vertical="center"/>
      <protection/>
    </xf>
    <xf numFmtId="0" fontId="75" fillId="0" borderId="33" xfId="53" applyFont="1" applyFill="1" applyBorder="1" applyAlignment="1">
      <alignment horizontal="center" vertical="center"/>
      <protection/>
    </xf>
    <xf numFmtId="192" fontId="75" fillId="0" borderId="14" xfId="53" applyNumberFormat="1" applyFont="1" applyFill="1" applyBorder="1" applyAlignment="1">
      <alignment vertical="center" wrapText="1"/>
      <protection/>
    </xf>
    <xf numFmtId="0" fontId="75" fillId="0" borderId="21" xfId="53" applyFont="1" applyFill="1" applyBorder="1" applyAlignment="1">
      <alignment horizontal="center" vertical="center"/>
      <protection/>
    </xf>
    <xf numFmtId="49" fontId="75" fillId="0" borderId="14" xfId="53" applyNumberFormat="1" applyFont="1" applyFill="1" applyBorder="1" applyAlignment="1">
      <alignment vertical="center" wrapText="1"/>
      <protection/>
    </xf>
    <xf numFmtId="0" fontId="75" fillId="0" borderId="21" xfId="53" applyFont="1" applyFill="1" applyBorder="1" applyAlignment="1">
      <alignment horizontal="center" vertical="center" wrapText="1"/>
      <protection/>
    </xf>
    <xf numFmtId="49" fontId="75" fillId="0" borderId="23" xfId="53" applyNumberFormat="1" applyFont="1" applyFill="1" applyBorder="1" applyAlignment="1">
      <alignment vertical="center" wrapText="1"/>
      <protection/>
    </xf>
    <xf numFmtId="0" fontId="75" fillId="0" borderId="12" xfId="53" applyFont="1" applyFill="1" applyBorder="1" applyAlignment="1">
      <alignment horizontal="center" vertical="center"/>
      <protection/>
    </xf>
    <xf numFmtId="49" fontId="11" fillId="0" borderId="14" xfId="53" applyNumberFormat="1" applyFont="1" applyFill="1" applyBorder="1" applyAlignment="1">
      <alignment vertical="center"/>
      <protection/>
    </xf>
    <xf numFmtId="4" fontId="76" fillId="0" borderId="0" xfId="53" applyNumberFormat="1" applyFont="1" applyFill="1">
      <alignment/>
      <protection/>
    </xf>
    <xf numFmtId="0" fontId="76" fillId="0" borderId="0" xfId="53" applyFont="1" applyFill="1">
      <alignment/>
      <protection/>
    </xf>
    <xf numFmtId="0" fontId="75" fillId="0" borderId="14" xfId="0" applyFont="1" applyBorder="1" applyAlignment="1">
      <alignment wrapText="1"/>
    </xf>
    <xf numFmtId="0" fontId="76" fillId="0" borderId="34" xfId="53" applyFont="1" applyFill="1" applyBorder="1" applyAlignment="1">
      <alignment horizontal="center" vertical="center"/>
      <protection/>
    </xf>
    <xf numFmtId="49" fontId="76" fillId="0" borderId="35" xfId="53" applyNumberFormat="1" applyFont="1" applyFill="1" applyBorder="1" applyAlignment="1">
      <alignment vertical="center"/>
      <protection/>
    </xf>
    <xf numFmtId="0" fontId="75" fillId="0" borderId="0" xfId="53" applyFont="1" applyFill="1" applyAlignment="1">
      <alignment vertical="center"/>
      <protection/>
    </xf>
    <xf numFmtId="49" fontId="75" fillId="0" borderId="0" xfId="53" applyNumberFormat="1" applyFont="1" applyFill="1" applyAlignment="1">
      <alignment horizontal="right" vertical="center"/>
      <protection/>
    </xf>
    <xf numFmtId="180" fontId="9" fillId="0" borderId="0" xfId="53" applyNumberFormat="1" applyFont="1" applyFill="1" applyAlignment="1">
      <alignment horizontal="right" vertical="center"/>
      <protection/>
    </xf>
    <xf numFmtId="0" fontId="9" fillId="0" borderId="0" xfId="53" applyFont="1" applyAlignment="1">
      <alignment horizontal="right" vertical="center"/>
      <protection/>
    </xf>
    <xf numFmtId="0" fontId="9" fillId="0" borderId="0" xfId="53" applyFont="1" applyFill="1" applyBorder="1" applyAlignment="1">
      <alignment horizontal="justify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75" fillId="0" borderId="21" xfId="0" applyFont="1" applyBorder="1" applyAlignment="1">
      <alignment vertical="center"/>
    </xf>
    <xf numFmtId="188" fontId="9" fillId="0" borderId="0" xfId="53" applyNumberFormat="1" applyFont="1" applyAlignment="1">
      <alignment vertical="center"/>
      <protection/>
    </xf>
    <xf numFmtId="49" fontId="9" fillId="33" borderId="24" xfId="53" applyNumberFormat="1" applyFont="1" applyFill="1" applyBorder="1" applyAlignment="1">
      <alignment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8" fontId="75" fillId="0" borderId="0" xfId="53" applyNumberFormat="1" applyFont="1" applyFill="1">
      <alignment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53" applyFont="1" applyFill="1" applyAlignment="1">
      <alignment vertical="center" wrapText="1"/>
      <protection/>
    </xf>
    <xf numFmtId="49" fontId="9" fillId="0" borderId="0" xfId="53" applyNumberFormat="1" applyFont="1" applyFill="1" applyAlignment="1">
      <alignment vertical="center" wrapText="1"/>
      <protection/>
    </xf>
    <xf numFmtId="49" fontId="11" fillId="0" borderId="19" xfId="53" applyNumberFormat="1" applyFont="1" applyFill="1" applyBorder="1" applyAlignment="1">
      <alignment vertical="center" wrapText="1"/>
      <protection/>
    </xf>
    <xf numFmtId="49" fontId="11" fillId="0" borderId="24" xfId="53" applyNumberFormat="1" applyFont="1" applyFill="1" applyBorder="1" applyAlignment="1">
      <alignment vertical="center" wrapText="1"/>
      <protection/>
    </xf>
    <xf numFmtId="192" fontId="9" fillId="0" borderId="11" xfId="0" applyNumberFormat="1" applyFont="1" applyFill="1" applyBorder="1" applyAlignment="1">
      <alignment horizontal="left" vertical="center" wrapText="1"/>
    </xf>
    <xf numFmtId="49" fontId="75" fillId="0" borderId="11" xfId="53" applyNumberFormat="1" applyFont="1" applyFill="1" applyBorder="1" applyAlignment="1">
      <alignment vertical="center" wrapText="1"/>
      <protection/>
    </xf>
    <xf numFmtId="209" fontId="9" fillId="0" borderId="0" xfId="53" applyNumberFormat="1" applyFont="1" applyAlignment="1">
      <alignment vertical="center"/>
      <protection/>
    </xf>
    <xf numFmtId="0" fontId="75" fillId="0" borderId="11" xfId="53" applyFont="1" applyFill="1" applyBorder="1" applyAlignment="1">
      <alignment horizontal="center" vertical="center"/>
      <protection/>
    </xf>
    <xf numFmtId="180" fontId="82" fillId="0" borderId="0" xfId="0" applyNumberFormat="1" applyFont="1" applyFill="1" applyAlignment="1">
      <alignment horizontal="right" vertical="center"/>
    </xf>
    <xf numFmtId="180" fontId="9" fillId="0" borderId="0" xfId="53" applyNumberFormat="1" applyFont="1" applyAlignment="1">
      <alignment horizontal="right" vertical="center"/>
      <protection/>
    </xf>
    <xf numFmtId="180" fontId="0" fillId="0" borderId="0" xfId="0" applyNumberFormat="1" applyFill="1" applyAlignment="1">
      <alignment horizontal="right" vertical="center"/>
    </xf>
    <xf numFmtId="180" fontId="75" fillId="0" borderId="0" xfId="53" applyNumberFormat="1" applyFont="1" applyFill="1" applyAlignment="1">
      <alignment horizontal="center" vertical="center"/>
      <protection/>
    </xf>
    <xf numFmtId="180" fontId="76" fillId="0" borderId="20" xfId="53" applyNumberFormat="1" applyFont="1" applyFill="1" applyBorder="1" applyAlignment="1">
      <alignment horizontal="center" vertical="center"/>
      <protection/>
    </xf>
    <xf numFmtId="180" fontId="81" fillId="0" borderId="20" xfId="53" applyNumberFormat="1" applyFont="1" applyFill="1" applyBorder="1" applyAlignment="1">
      <alignment horizontal="center" vertical="center"/>
      <protection/>
    </xf>
    <xf numFmtId="180" fontId="83" fillId="0" borderId="20" xfId="53" applyNumberFormat="1" applyFont="1" applyFill="1" applyBorder="1" applyAlignment="1">
      <alignment horizontal="center" vertical="center"/>
      <protection/>
    </xf>
    <xf numFmtId="180" fontId="75" fillId="0" borderId="20" xfId="53" applyNumberFormat="1" applyFont="1" applyFill="1" applyBorder="1" applyAlignment="1">
      <alignment horizontal="center" vertical="center"/>
      <protection/>
    </xf>
    <xf numFmtId="180" fontId="79" fillId="0" borderId="20" xfId="53" applyNumberFormat="1" applyFont="1" applyFill="1" applyBorder="1" applyAlignment="1">
      <alignment horizontal="center" vertical="center"/>
      <protection/>
    </xf>
    <xf numFmtId="180" fontId="76" fillId="0" borderId="12" xfId="53" applyNumberFormat="1" applyFont="1" applyFill="1" applyBorder="1" applyAlignment="1">
      <alignment horizontal="center" vertical="center"/>
      <protection/>
    </xf>
    <xf numFmtId="180" fontId="75" fillId="0" borderId="11" xfId="53" applyNumberFormat="1" applyFont="1" applyFill="1" applyBorder="1" applyAlignment="1">
      <alignment horizontal="center" vertical="center"/>
      <protection/>
    </xf>
    <xf numFmtId="180" fontId="75" fillId="0" borderId="33" xfId="53" applyNumberFormat="1" applyFont="1" applyFill="1" applyBorder="1" applyAlignment="1">
      <alignment horizontal="center" vertical="center"/>
      <protection/>
    </xf>
    <xf numFmtId="180" fontId="76" fillId="0" borderId="34" xfId="53" applyNumberFormat="1" applyFont="1" applyFill="1" applyBorder="1" applyAlignment="1">
      <alignment horizontal="center" vertical="center"/>
      <protection/>
    </xf>
    <xf numFmtId="180" fontId="75" fillId="0" borderId="0" xfId="53" applyNumberFormat="1" applyFont="1" applyFill="1" applyAlignment="1">
      <alignment vertical="center"/>
      <protection/>
    </xf>
    <xf numFmtId="193" fontId="11" fillId="0" borderId="11" xfId="63" applyNumberFormat="1" applyFont="1" applyFill="1" applyBorder="1" applyAlignment="1">
      <alignment vertical="center" wrapText="1"/>
    </xf>
    <xf numFmtId="193" fontId="9" fillId="0" borderId="11" xfId="63" applyNumberFormat="1" applyFont="1" applyFill="1" applyBorder="1" applyAlignment="1">
      <alignment vertical="center" wrapText="1"/>
    </xf>
    <xf numFmtId="193" fontId="75" fillId="0" borderId="11" xfId="63" applyNumberFormat="1" applyFont="1" applyFill="1" applyBorder="1" applyAlignment="1">
      <alignment vertical="center"/>
    </xf>
    <xf numFmtId="193" fontId="3" fillId="0" borderId="11" xfId="63" applyNumberFormat="1" applyFont="1" applyFill="1" applyBorder="1" applyAlignment="1">
      <alignment vertical="center" wrapText="1"/>
    </xf>
    <xf numFmtId="193" fontId="76" fillId="0" borderId="11" xfId="63" applyNumberFormat="1" applyFont="1" applyFill="1" applyBorder="1" applyAlignment="1">
      <alignment vertical="center"/>
    </xf>
    <xf numFmtId="193" fontId="8" fillId="0" borderId="0" xfId="63" applyNumberFormat="1" applyFont="1" applyFill="1" applyAlignment="1">
      <alignment horizontal="right" vertical="center"/>
    </xf>
    <xf numFmtId="193" fontId="9" fillId="0" borderId="0" xfId="53" applyNumberFormat="1" applyFont="1" applyFill="1" applyAlignment="1">
      <alignment horizontal="right" vertical="center"/>
      <protection/>
    </xf>
    <xf numFmtId="193" fontId="8" fillId="0" borderId="0" xfId="63" applyNumberFormat="1" applyFont="1" applyFill="1" applyAlignment="1">
      <alignment vertical="center"/>
    </xf>
    <xf numFmtId="193" fontId="16" fillId="0" borderId="0" xfId="63" applyNumberFormat="1" applyFont="1" applyFill="1" applyAlignment="1">
      <alignment vertical="center"/>
    </xf>
    <xf numFmtId="193" fontId="4" fillId="0" borderId="11" xfId="63" applyNumberFormat="1" applyFont="1" applyFill="1" applyBorder="1" applyAlignment="1">
      <alignment vertical="center" wrapText="1"/>
    </xf>
    <xf numFmtId="193" fontId="14" fillId="0" borderId="11" xfId="63" applyNumberFormat="1" applyFont="1" applyFill="1" applyBorder="1" applyAlignment="1">
      <alignment vertical="center" wrapText="1"/>
    </xf>
    <xf numFmtId="193" fontId="8" fillId="0" borderId="11" xfId="63" applyNumberFormat="1" applyFont="1" applyFill="1" applyBorder="1" applyAlignment="1">
      <alignment vertical="center" wrapText="1"/>
    </xf>
    <xf numFmtId="193" fontId="3" fillId="0" borderId="11" xfId="63" applyNumberFormat="1" applyFont="1" applyFill="1" applyBorder="1" applyAlignment="1">
      <alignment vertical="center"/>
    </xf>
    <xf numFmtId="193" fontId="78" fillId="0" borderId="11" xfId="63" applyNumberFormat="1" applyFont="1" applyFill="1" applyBorder="1" applyAlignment="1">
      <alignment vertical="center"/>
    </xf>
    <xf numFmtId="193" fontId="80" fillId="0" borderId="11" xfId="63" applyNumberFormat="1" applyFont="1" applyFill="1" applyBorder="1" applyAlignment="1">
      <alignment vertical="center"/>
    </xf>
    <xf numFmtId="193" fontId="84" fillId="0" borderId="0" xfId="63" applyNumberFormat="1" applyFont="1" applyFill="1" applyAlignment="1">
      <alignment vertical="center"/>
    </xf>
    <xf numFmtId="193" fontId="85" fillId="0" borderId="0" xfId="63" applyNumberFormat="1" applyFont="1" applyFill="1" applyAlignment="1">
      <alignment vertical="center"/>
    </xf>
    <xf numFmtId="180" fontId="9" fillId="0" borderId="0" xfId="53" applyNumberFormat="1" applyFont="1" applyAlignment="1">
      <alignment vertical="center"/>
      <protection/>
    </xf>
    <xf numFmtId="180" fontId="12" fillId="0" borderId="0" xfId="53" applyNumberFormat="1" applyFont="1" applyAlignment="1">
      <alignment horizontal="center" vertical="center"/>
      <protection/>
    </xf>
    <xf numFmtId="180" fontId="86" fillId="0" borderId="0" xfId="53" applyNumberFormat="1" applyFont="1" applyAlignment="1">
      <alignment vertical="center"/>
      <protection/>
    </xf>
    <xf numFmtId="180" fontId="9" fillId="0" borderId="0" xfId="53" applyNumberFormat="1" applyFont="1" applyFill="1" applyAlignment="1">
      <alignment horizontal="center" vertical="center"/>
      <protection/>
    </xf>
    <xf numFmtId="180" fontId="11" fillId="0" borderId="31" xfId="53" applyNumberFormat="1" applyFont="1" applyFill="1" applyBorder="1" applyAlignment="1">
      <alignment horizontal="center" vertical="top"/>
      <protection/>
    </xf>
    <xf numFmtId="180" fontId="27" fillId="0" borderId="25" xfId="53" applyNumberFormat="1" applyFont="1" applyFill="1" applyBorder="1" applyAlignment="1">
      <alignment horizontal="center" vertical="center"/>
      <protection/>
    </xf>
    <xf numFmtId="180" fontId="11" fillId="34" borderId="25" xfId="53" applyNumberFormat="1" applyFont="1" applyFill="1" applyBorder="1" applyAlignment="1">
      <alignment horizontal="center" vertical="center"/>
      <protection/>
    </xf>
    <xf numFmtId="180" fontId="9" fillId="0" borderId="21" xfId="53" applyNumberFormat="1" applyFont="1" applyFill="1" applyBorder="1" applyAlignment="1">
      <alignment horizontal="center" vertical="center"/>
      <protection/>
    </xf>
    <xf numFmtId="180" fontId="9" fillId="0" borderId="20" xfId="53" applyNumberFormat="1" applyFont="1" applyFill="1" applyBorder="1" applyAlignment="1">
      <alignment horizontal="center" vertical="center"/>
      <protection/>
    </xf>
    <xf numFmtId="180" fontId="9" fillId="0" borderId="33" xfId="53" applyNumberFormat="1" applyFont="1" applyFill="1" applyBorder="1" applyAlignment="1">
      <alignment horizontal="center" vertical="center"/>
      <protection/>
    </xf>
    <xf numFmtId="180" fontId="9" fillId="33" borderId="25" xfId="53" applyNumberFormat="1" applyFont="1" applyFill="1" applyBorder="1" applyAlignment="1">
      <alignment horizontal="center" vertical="center"/>
      <protection/>
    </xf>
    <xf numFmtId="180" fontId="9" fillId="0" borderId="29" xfId="53" applyNumberFormat="1" applyFont="1" applyFill="1" applyBorder="1" applyAlignment="1">
      <alignment horizontal="center" vertical="center"/>
      <protection/>
    </xf>
    <xf numFmtId="180" fontId="9" fillId="0" borderId="12" xfId="53" applyNumberFormat="1" applyFont="1" applyFill="1" applyBorder="1" applyAlignment="1">
      <alignment horizontal="center" vertical="center"/>
      <protection/>
    </xf>
    <xf numFmtId="180" fontId="11" fillId="0" borderId="25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180" fontId="11" fillId="0" borderId="25" xfId="53" applyNumberFormat="1" applyFont="1" applyFill="1" applyBorder="1" applyAlignment="1">
      <alignment horizontal="center" vertical="center"/>
      <protection/>
    </xf>
    <xf numFmtId="180" fontId="9" fillId="0" borderId="21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9" fillId="0" borderId="33" xfId="0" applyNumberFormat="1" applyFont="1" applyFill="1" applyBorder="1" applyAlignment="1">
      <alignment horizontal="center" vertical="center"/>
    </xf>
    <xf numFmtId="180" fontId="11" fillId="0" borderId="20" xfId="53" applyNumberFormat="1" applyFont="1" applyFill="1" applyBorder="1" applyAlignment="1">
      <alignment horizontal="center" vertical="center"/>
      <protection/>
    </xf>
    <xf numFmtId="180" fontId="10" fillId="0" borderId="25" xfId="53" applyNumberFormat="1" applyFont="1" applyFill="1" applyBorder="1" applyAlignment="1">
      <alignment horizontal="center" vertical="center"/>
      <protection/>
    </xf>
    <xf numFmtId="180" fontId="86" fillId="0" borderId="0" xfId="53" applyNumberFormat="1" applyFont="1" applyFill="1" applyAlignment="1">
      <alignment vertical="center"/>
      <protection/>
    </xf>
    <xf numFmtId="180" fontId="9" fillId="0" borderId="0" xfId="53" applyNumberFormat="1" applyFont="1" applyFill="1" applyAlignment="1">
      <alignment vertical="center"/>
      <protection/>
    </xf>
    <xf numFmtId="180" fontId="9" fillId="0" borderId="0" xfId="53" applyNumberFormat="1" applyFont="1" applyFill="1">
      <alignment/>
      <protection/>
    </xf>
    <xf numFmtId="49" fontId="75" fillId="0" borderId="21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224" fontId="8" fillId="0" borderId="11" xfId="63" applyNumberFormat="1" applyFont="1" applyFill="1" applyBorder="1" applyAlignment="1">
      <alignment vertical="center" wrapText="1"/>
    </xf>
    <xf numFmtId="193" fontId="9" fillId="0" borderId="0" xfId="63" applyNumberFormat="1" applyFont="1" applyFill="1" applyBorder="1" applyAlignment="1">
      <alignment vertical="center" wrapText="1"/>
    </xf>
    <xf numFmtId="180" fontId="79" fillId="0" borderId="20" xfId="53" applyNumberFormat="1" applyFont="1" applyFill="1" applyBorder="1" applyAlignment="1">
      <alignment horizontal="left" vertical="center"/>
      <protection/>
    </xf>
    <xf numFmtId="0" fontId="75" fillId="0" borderId="0" xfId="53" applyFont="1" applyFill="1" applyAlignment="1">
      <alignment horizontal="left"/>
      <protection/>
    </xf>
    <xf numFmtId="181" fontId="11" fillId="0" borderId="11" xfId="0" applyNumberFormat="1" applyFont="1" applyFill="1" applyBorder="1" applyAlignment="1">
      <alignment horizontal="left" vertical="center" wrapText="1"/>
    </xf>
    <xf numFmtId="180" fontId="11" fillId="0" borderId="0" xfId="53" applyNumberFormat="1" applyFont="1" applyFill="1">
      <alignment/>
      <protection/>
    </xf>
    <xf numFmtId="0" fontId="11" fillId="0" borderId="17" xfId="0" applyFont="1" applyFill="1" applyBorder="1" applyAlignment="1">
      <alignment horizontal="left" vertical="center" wrapText="1"/>
    </xf>
    <xf numFmtId="180" fontId="6" fillId="0" borderId="25" xfId="65" applyNumberFormat="1" applyFont="1" applyBorder="1" applyAlignment="1">
      <alignment horizontal="center" vertical="center"/>
    </xf>
    <xf numFmtId="180" fontId="5" fillId="0" borderId="21" xfId="65" applyNumberFormat="1" applyFont="1" applyFill="1" applyBorder="1" applyAlignment="1">
      <alignment horizontal="center" vertical="center"/>
    </xf>
    <xf numFmtId="180" fontId="5" fillId="0" borderId="12" xfId="65" applyNumberFormat="1" applyFont="1" applyFill="1" applyBorder="1" applyAlignment="1">
      <alignment horizontal="center" vertical="center"/>
    </xf>
    <xf numFmtId="180" fontId="6" fillId="0" borderId="25" xfId="65" applyNumberFormat="1" applyFont="1" applyFill="1" applyBorder="1" applyAlignment="1">
      <alignment horizontal="center" vertical="center"/>
    </xf>
    <xf numFmtId="180" fontId="5" fillId="33" borderId="21" xfId="65" applyNumberFormat="1" applyFont="1" applyFill="1" applyBorder="1" applyAlignment="1">
      <alignment horizontal="center" vertical="center"/>
    </xf>
    <xf numFmtId="180" fontId="5" fillId="0" borderId="29" xfId="65" applyNumberFormat="1" applyFont="1" applyBorder="1" applyAlignment="1">
      <alignment horizontal="center" vertical="center"/>
    </xf>
    <xf numFmtId="180" fontId="5" fillId="0" borderId="20" xfId="65" applyNumberFormat="1" applyFont="1" applyBorder="1" applyAlignment="1">
      <alignment horizontal="center" vertical="center"/>
    </xf>
    <xf numFmtId="49" fontId="5" fillId="0" borderId="13" xfId="53" applyNumberFormat="1" applyFont="1" applyBorder="1" applyAlignment="1">
      <alignment horizontal="center" vertical="center"/>
      <protection/>
    </xf>
    <xf numFmtId="0" fontId="5" fillId="0" borderId="19" xfId="53" applyFont="1" applyBorder="1" applyAlignment="1">
      <alignment vertical="center"/>
      <protection/>
    </xf>
    <xf numFmtId="49" fontId="5" fillId="0" borderId="19" xfId="53" applyNumberFormat="1" applyFont="1" applyBorder="1" applyAlignment="1">
      <alignment horizontal="center" vertical="center"/>
      <protection/>
    </xf>
    <xf numFmtId="180" fontId="5" fillId="0" borderId="20" xfId="65" applyNumberFormat="1" applyFont="1" applyFill="1" applyBorder="1" applyAlignment="1">
      <alignment horizontal="center" vertical="center"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/>
      <protection/>
    </xf>
    <xf numFmtId="0" fontId="9" fillId="0" borderId="11" xfId="53" applyFont="1" applyFill="1" applyBorder="1" applyAlignment="1">
      <alignment vertical="center" wrapText="1"/>
      <protection/>
    </xf>
    <xf numFmtId="49" fontId="9" fillId="0" borderId="11" xfId="0" applyNumberFormat="1" applyFont="1" applyFill="1" applyBorder="1" applyAlignment="1">
      <alignment horizontal="center" vertical="center"/>
    </xf>
    <xf numFmtId="49" fontId="80" fillId="0" borderId="11" xfId="0" applyNumberFormat="1" applyFont="1" applyFill="1" applyBorder="1" applyAlignment="1">
      <alignment horizontal="center" vertical="center"/>
    </xf>
    <xf numFmtId="49" fontId="22" fillId="0" borderId="11" xfId="53" applyNumberFormat="1" applyFont="1" applyFill="1" applyBorder="1" applyAlignment="1">
      <alignment horizontal="center" vertical="center" wrapText="1"/>
      <protection/>
    </xf>
    <xf numFmtId="193" fontId="8" fillId="0" borderId="0" xfId="63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right" vertical="center"/>
    </xf>
    <xf numFmtId="49" fontId="76" fillId="0" borderId="20" xfId="53" applyNumberFormat="1" applyFont="1" applyFill="1" applyBorder="1" applyAlignment="1">
      <alignment horizontal="center" vertical="center"/>
      <protection/>
    </xf>
    <xf numFmtId="49" fontId="75" fillId="0" borderId="20" xfId="53" applyNumberFormat="1" applyFont="1" applyFill="1" applyBorder="1" applyAlignment="1">
      <alignment horizontal="center" vertical="center"/>
      <protection/>
    </xf>
    <xf numFmtId="180" fontId="87" fillId="0" borderId="20" xfId="53" applyNumberFormat="1" applyFont="1" applyFill="1" applyBorder="1" applyAlignment="1">
      <alignment horizontal="center" vertical="center"/>
      <protection/>
    </xf>
    <xf numFmtId="49" fontId="9" fillId="0" borderId="11" xfId="63" applyNumberFormat="1" applyFont="1" applyFill="1" applyBorder="1" applyAlignment="1">
      <alignment horizontal="center" vertical="center" wrapText="1"/>
    </xf>
    <xf numFmtId="49" fontId="6" fillId="0" borderId="25" xfId="53" applyNumberFormat="1" applyFont="1" applyBorder="1" applyAlignment="1">
      <alignment horizontal="center" vertical="center" wrapText="1"/>
      <protection/>
    </xf>
    <xf numFmtId="193" fontId="9" fillId="0" borderId="11" xfId="63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76" fillId="0" borderId="21" xfId="53" applyFont="1" applyFill="1" applyBorder="1" applyAlignment="1">
      <alignment horizontal="center" vertical="center"/>
      <protection/>
    </xf>
    <xf numFmtId="49" fontId="81" fillId="0" borderId="23" xfId="53" applyNumberFormat="1" applyFont="1" applyFill="1" applyBorder="1" applyAlignment="1">
      <alignment vertical="center" wrapText="1"/>
      <protection/>
    </xf>
    <xf numFmtId="180" fontId="88" fillId="0" borderId="21" xfId="53" applyNumberFormat="1" applyFont="1" applyFill="1" applyBorder="1" applyAlignment="1">
      <alignment horizontal="center" vertical="center"/>
      <protection/>
    </xf>
    <xf numFmtId="180" fontId="76" fillId="0" borderId="25" xfId="53" applyNumberFormat="1" applyFont="1" applyFill="1" applyBorder="1" applyAlignment="1">
      <alignment horizontal="center" vertical="center" wrapText="1"/>
      <protection/>
    </xf>
    <xf numFmtId="4" fontId="75" fillId="0" borderId="36" xfId="53" applyNumberFormat="1" applyFont="1" applyFill="1" applyBorder="1">
      <alignment/>
      <protection/>
    </xf>
    <xf numFmtId="0" fontId="75" fillId="0" borderId="36" xfId="53" applyFont="1" applyFill="1" applyBorder="1">
      <alignment/>
      <protection/>
    </xf>
    <xf numFmtId="180" fontId="76" fillId="0" borderId="37" xfId="53" applyNumberFormat="1" applyFont="1" applyFill="1" applyBorder="1" applyAlignment="1">
      <alignment horizontal="center" vertical="center" wrapText="1"/>
      <protection/>
    </xf>
    <xf numFmtId="180" fontId="6" fillId="0" borderId="15" xfId="65" applyNumberFormat="1" applyFont="1" applyBorder="1" applyAlignment="1">
      <alignment horizontal="center" vertical="center"/>
    </xf>
    <xf numFmtId="180" fontId="6" fillId="0" borderId="31" xfId="53" applyNumberFormat="1" applyFont="1" applyBorder="1" applyAlignment="1">
      <alignment horizontal="center" vertical="center"/>
      <protection/>
    </xf>
    <xf numFmtId="193" fontId="18" fillId="0" borderId="11" xfId="63" applyNumberFormat="1" applyFont="1" applyFill="1" applyBorder="1" applyAlignment="1">
      <alignment vertical="center"/>
    </xf>
    <xf numFmtId="193" fontId="19" fillId="0" borderId="11" xfId="63" applyNumberFormat="1" applyFont="1" applyFill="1" applyBorder="1" applyAlignment="1">
      <alignment vertical="center"/>
    </xf>
    <xf numFmtId="224" fontId="14" fillId="0" borderId="11" xfId="63" applyNumberFormat="1" applyFont="1" applyFill="1" applyBorder="1" applyAlignment="1">
      <alignment vertical="center" wrapText="1"/>
    </xf>
    <xf numFmtId="181" fontId="9" fillId="0" borderId="11" xfId="0" applyNumberFormat="1" applyFont="1" applyFill="1" applyBorder="1" applyAlignment="1">
      <alignment horizontal="center" vertical="top" wrapText="1"/>
    </xf>
    <xf numFmtId="226" fontId="18" fillId="0" borderId="0" xfId="0" applyNumberFormat="1" applyFont="1" applyFill="1" applyAlignment="1">
      <alignment/>
    </xf>
    <xf numFmtId="193" fontId="77" fillId="0" borderId="0" xfId="0" applyNumberFormat="1" applyFont="1" applyFill="1" applyAlignment="1">
      <alignment/>
    </xf>
    <xf numFmtId="193" fontId="77" fillId="0" borderId="0" xfId="0" applyNumberFormat="1" applyFont="1" applyFill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193" fontId="19" fillId="0" borderId="0" xfId="0" applyNumberFormat="1" applyFont="1" applyFill="1" applyAlignment="1">
      <alignment/>
    </xf>
    <xf numFmtId="193" fontId="74" fillId="0" borderId="0" xfId="0" applyNumberFormat="1" applyFont="1" applyFill="1" applyAlignment="1">
      <alignment/>
    </xf>
    <xf numFmtId="193" fontId="85" fillId="0" borderId="0" xfId="0" applyNumberFormat="1" applyFont="1" applyFill="1" applyAlignment="1">
      <alignment/>
    </xf>
    <xf numFmtId="224" fontId="85" fillId="36" borderId="0" xfId="0" applyNumberFormat="1" applyFont="1" applyFill="1" applyAlignment="1">
      <alignment/>
    </xf>
    <xf numFmtId="49" fontId="76" fillId="0" borderId="16" xfId="53" applyNumberFormat="1" applyFont="1" applyFill="1" applyBorder="1" applyAlignment="1">
      <alignment horizontal="center" vertical="center"/>
      <protection/>
    </xf>
    <xf numFmtId="0" fontId="89" fillId="0" borderId="0" xfId="0" applyFont="1" applyFill="1" applyAlignment="1">
      <alignment horizontal="left"/>
    </xf>
    <xf numFmtId="49" fontId="11" fillId="34" borderId="38" xfId="53" applyNumberFormat="1" applyFont="1" applyFill="1" applyBorder="1" applyAlignment="1">
      <alignment vertical="center" wrapText="1"/>
      <protection/>
    </xf>
    <xf numFmtId="180" fontId="11" fillId="34" borderId="31" xfId="53" applyNumberFormat="1" applyFont="1" applyFill="1" applyBorder="1" applyAlignment="1">
      <alignment horizontal="center" vertical="center"/>
      <protection/>
    </xf>
    <xf numFmtId="193" fontId="18" fillId="33" borderId="0" xfId="63" applyNumberFormat="1" applyFont="1" applyFill="1" applyAlignment="1">
      <alignment vertic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193" fontId="19" fillId="33" borderId="0" xfId="63" applyNumberFormat="1" applyFont="1" applyFill="1" applyAlignment="1">
      <alignment vertical="center"/>
    </xf>
    <xf numFmtId="180" fontId="9" fillId="36" borderId="0" xfId="53" applyNumberFormat="1" applyFont="1" applyFill="1">
      <alignment/>
      <protection/>
    </xf>
    <xf numFmtId="180" fontId="86" fillId="0" borderId="0" xfId="53" applyNumberFormat="1" applyFont="1" applyFill="1">
      <alignment/>
      <protection/>
    </xf>
    <xf numFmtId="180" fontId="9" fillId="0" borderId="23" xfId="53" applyNumberFormat="1" applyFont="1" applyFill="1" applyBorder="1">
      <alignment/>
      <protection/>
    </xf>
    <xf numFmtId="49" fontId="8" fillId="0" borderId="18" xfId="0" applyNumberFormat="1" applyFont="1" applyFill="1" applyBorder="1" applyAlignment="1">
      <alignment horizontal="center" vertical="center" wrapText="1"/>
    </xf>
    <xf numFmtId="0" fontId="9" fillId="0" borderId="11" xfId="63" applyNumberFormat="1" applyFont="1" applyFill="1" applyBorder="1" applyAlignment="1">
      <alignment horizontal="center" vertical="center" wrapText="1"/>
    </xf>
    <xf numFmtId="193" fontId="74" fillId="0" borderId="0" xfId="0" applyNumberFormat="1" applyFont="1" applyFill="1" applyAlignment="1">
      <alignment horizontal="center" vertical="center"/>
    </xf>
    <xf numFmtId="193" fontId="84" fillId="33" borderId="0" xfId="63" applyNumberFormat="1" applyFont="1" applyFill="1" applyAlignment="1">
      <alignment vertical="center"/>
    </xf>
    <xf numFmtId="49" fontId="11" fillId="0" borderId="39" xfId="53" applyNumberFormat="1" applyFont="1" applyFill="1" applyBorder="1" applyAlignment="1">
      <alignment horizontal="center" vertical="center" wrapText="1"/>
      <protection/>
    </xf>
    <xf numFmtId="49" fontId="11" fillId="0" borderId="38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180" fontId="9" fillId="0" borderId="15" xfId="53" applyNumberFormat="1" applyFont="1" applyBorder="1" applyAlignment="1">
      <alignment horizontal="center" vertical="center" wrapText="1"/>
      <protection/>
    </xf>
    <xf numFmtId="180" fontId="9" fillId="0" borderId="31" xfId="53" applyNumberFormat="1" applyFont="1" applyBorder="1" applyAlignment="1">
      <alignment horizontal="center" vertical="center" wrapText="1"/>
      <protection/>
    </xf>
    <xf numFmtId="4" fontId="86" fillId="0" borderId="0" xfId="53" applyNumberFormat="1" applyFont="1" applyFill="1" applyAlignment="1">
      <alignment horizontal="center"/>
      <protection/>
    </xf>
    <xf numFmtId="0" fontId="86" fillId="0" borderId="0" xfId="53" applyFont="1" applyFill="1" applyAlignment="1">
      <alignment horizontal="center"/>
      <protection/>
    </xf>
    <xf numFmtId="0" fontId="75" fillId="0" borderId="33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10" fillId="0" borderId="0" xfId="53" applyFont="1" applyFill="1" applyAlignment="1">
      <alignment horizontal="center" wrapText="1"/>
      <protection/>
    </xf>
    <xf numFmtId="0" fontId="76" fillId="0" borderId="39" xfId="53" applyFont="1" applyFill="1" applyBorder="1" applyAlignment="1">
      <alignment horizontal="center" vertical="center" wrapText="1"/>
      <protection/>
    </xf>
    <xf numFmtId="0" fontId="76" fillId="0" borderId="38" xfId="53" applyFont="1" applyFill="1" applyBorder="1" applyAlignment="1">
      <alignment horizontal="center" vertical="center" wrapText="1"/>
      <protection/>
    </xf>
    <xf numFmtId="49" fontId="76" fillId="0" borderId="15" xfId="53" applyNumberFormat="1" applyFont="1" applyFill="1" applyBorder="1" applyAlignment="1">
      <alignment horizontal="center" vertical="center"/>
      <protection/>
    </xf>
    <xf numFmtId="49" fontId="76" fillId="0" borderId="31" xfId="53" applyNumberFormat="1" applyFont="1" applyFill="1" applyBorder="1" applyAlignment="1">
      <alignment horizontal="center" vertical="center"/>
      <protection/>
    </xf>
    <xf numFmtId="180" fontId="76" fillId="0" borderId="16" xfId="53" applyNumberFormat="1" applyFont="1" applyFill="1" applyBorder="1" applyAlignment="1">
      <alignment horizontal="center" vertical="center"/>
      <protection/>
    </xf>
    <xf numFmtId="180" fontId="76" fillId="0" borderId="40" xfId="53" applyNumberFormat="1" applyFont="1" applyFill="1" applyBorder="1" applyAlignment="1">
      <alignment horizontal="center" vertical="center"/>
      <protection/>
    </xf>
    <xf numFmtId="0" fontId="15" fillId="0" borderId="0" xfId="53" applyFont="1" applyAlignment="1">
      <alignment horizontal="center" vertical="center" wrapText="1"/>
      <protection/>
    </xf>
    <xf numFmtId="180" fontId="9" fillId="0" borderId="0" xfId="53" applyNumberFormat="1" applyFont="1" applyAlignment="1">
      <alignment horizontal="right" vertical="center"/>
      <protection/>
    </xf>
    <xf numFmtId="49" fontId="6" fillId="0" borderId="39" xfId="53" applyNumberFormat="1" applyFont="1" applyBorder="1" applyAlignment="1">
      <alignment horizontal="center" vertical="center" wrapText="1"/>
      <protection/>
    </xf>
    <xf numFmtId="49" fontId="6" fillId="0" borderId="16" xfId="53" applyNumberFormat="1" applyFont="1" applyBorder="1" applyAlignment="1">
      <alignment horizontal="center" vertical="center" wrapText="1"/>
      <protection/>
    </xf>
    <xf numFmtId="49" fontId="6" fillId="0" borderId="40" xfId="53" applyNumberFormat="1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left" vertical="center"/>
      <protection/>
    </xf>
    <xf numFmtId="0" fontId="6" fillId="0" borderId="26" xfId="53" applyFont="1" applyBorder="1" applyAlignment="1">
      <alignment horizontal="left" vertical="center"/>
      <protection/>
    </xf>
    <xf numFmtId="0" fontId="6" fillId="0" borderId="37" xfId="53" applyFont="1" applyBorder="1" applyAlignment="1">
      <alignment horizontal="left" vertical="center"/>
      <protection/>
    </xf>
    <xf numFmtId="0" fontId="28" fillId="0" borderId="24" xfId="53" applyFont="1" applyBorder="1" applyAlignment="1">
      <alignment horizontal="left" vertical="center"/>
      <protection/>
    </xf>
    <xf numFmtId="0" fontId="28" fillId="0" borderId="26" xfId="53" applyFont="1" applyBorder="1" applyAlignment="1">
      <alignment horizontal="left" vertical="center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31" xfId="53" applyFont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71" fontId="8" fillId="0" borderId="0" xfId="63" applyNumberFormat="1" applyFont="1" applyFill="1" applyAlignment="1">
      <alignment horizontal="right" vertical="center"/>
    </xf>
    <xf numFmtId="193" fontId="8" fillId="0" borderId="0" xfId="63" applyNumberFormat="1" applyFont="1" applyFill="1" applyAlignment="1">
      <alignment horizontal="right" vertical="center"/>
    </xf>
    <xf numFmtId="0" fontId="14" fillId="0" borderId="18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0" xfId="0" applyFont="1" applyFill="1" applyAlignment="1">
      <alignment horizontal="center" wrapText="1"/>
    </xf>
    <xf numFmtId="193" fontId="8" fillId="0" borderId="11" xfId="63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71" fontId="9" fillId="0" borderId="0" xfId="53" applyNumberFormat="1" applyFont="1" applyFill="1" applyAlignment="1">
      <alignment horizontal="center" vertical="center"/>
      <protection/>
    </xf>
    <xf numFmtId="193" fontId="9" fillId="0" borderId="18" xfId="63" applyNumberFormat="1" applyFont="1" applyFill="1" applyBorder="1" applyAlignment="1">
      <alignment horizontal="center" vertical="center" wrapText="1"/>
    </xf>
    <xf numFmtId="193" fontId="9" fillId="0" borderId="14" xfId="63" applyNumberFormat="1" applyFont="1" applyFill="1" applyBorder="1" applyAlignment="1">
      <alignment horizontal="center" vertical="center" wrapText="1"/>
    </xf>
    <xf numFmtId="193" fontId="9" fillId="0" borderId="17" xfId="63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41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wrapText="1"/>
    </xf>
    <xf numFmtId="49" fontId="9" fillId="0" borderId="10" xfId="63" applyNumberFormat="1" applyFont="1" applyFill="1" applyBorder="1" applyAlignment="1">
      <alignment horizontal="center" vertical="center" wrapText="1"/>
    </xf>
    <xf numFmtId="49" fontId="9" fillId="0" borderId="41" xfId="63" applyNumberFormat="1" applyFont="1" applyFill="1" applyBorder="1" applyAlignment="1">
      <alignment horizontal="center" vertical="center" wrapText="1"/>
    </xf>
    <xf numFmtId="49" fontId="11" fillId="0" borderId="15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="84" zoomScaleNormal="84" zoomScalePageLayoutView="0" workbookViewId="0" topLeftCell="A58">
      <selection activeCell="M67" sqref="M67"/>
    </sheetView>
  </sheetViews>
  <sheetFormatPr defaultColWidth="10.140625" defaultRowHeight="15"/>
  <cols>
    <col min="1" max="1" width="20.7109375" style="134" customWidth="1"/>
    <col min="2" max="2" width="51.7109375" style="204" customWidth="1"/>
    <col min="3" max="5" width="13.8515625" style="266" customWidth="1"/>
    <col min="6" max="6" width="7.57421875" style="267" hidden="1" customWidth="1"/>
    <col min="7" max="7" width="6.7109375" style="267" hidden="1" customWidth="1"/>
    <col min="8" max="8" width="12.8515625" style="267" hidden="1" customWidth="1"/>
    <col min="9" max="9" width="10.421875" style="267" hidden="1" customWidth="1"/>
    <col min="10" max="12" width="0" style="267" hidden="1" customWidth="1"/>
    <col min="13" max="14" width="13.8515625" style="266" customWidth="1"/>
    <col min="15" max="16384" width="10.140625" style="134" customWidth="1"/>
  </cols>
  <sheetData>
    <row r="1" spans="3:14" ht="12.75">
      <c r="C1" s="191"/>
      <c r="D1" s="191"/>
      <c r="E1" s="191"/>
      <c r="M1" s="191"/>
      <c r="N1" s="191" t="s">
        <v>35</v>
      </c>
    </row>
    <row r="2" spans="3:14" ht="12.75">
      <c r="C2" s="191"/>
      <c r="D2" s="191"/>
      <c r="E2" s="191"/>
      <c r="M2" s="191"/>
      <c r="N2" s="191" t="s">
        <v>34</v>
      </c>
    </row>
    <row r="3" spans="3:14" ht="12.75">
      <c r="C3" s="213"/>
      <c r="D3" s="213"/>
      <c r="E3" s="213"/>
      <c r="M3" s="213"/>
      <c r="N3" s="213" t="s">
        <v>87</v>
      </c>
    </row>
    <row r="4" spans="3:14" ht="12.75">
      <c r="C4" s="213"/>
      <c r="D4" s="213"/>
      <c r="E4" s="213"/>
      <c r="M4" s="213"/>
      <c r="N4" s="213" t="s">
        <v>860</v>
      </c>
    </row>
    <row r="5" spans="3:14" ht="12.75">
      <c r="C5" s="191"/>
      <c r="D5" s="191"/>
      <c r="E5" s="191"/>
      <c r="M5" s="191"/>
      <c r="N5" s="191" t="s">
        <v>181</v>
      </c>
    </row>
    <row r="7" spans="1:14" ht="67.5" customHeight="1">
      <c r="A7" s="346" t="s">
        <v>741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</row>
    <row r="8" spans="1:14" ht="13.5" thickBot="1">
      <c r="A8" s="135"/>
      <c r="B8" s="205"/>
      <c r="C8" s="246"/>
      <c r="D8" s="246"/>
      <c r="E8" s="246"/>
      <c r="M8" s="246"/>
      <c r="N8" s="246"/>
    </row>
    <row r="9" spans="1:14" ht="12.75">
      <c r="A9" s="136" t="s">
        <v>179</v>
      </c>
      <c r="B9" s="344" t="s">
        <v>182</v>
      </c>
      <c r="C9" s="347" t="s">
        <v>849</v>
      </c>
      <c r="D9" s="349" t="s">
        <v>852</v>
      </c>
      <c r="E9" s="401">
        <v>2020</v>
      </c>
      <c r="F9" s="402"/>
      <c r="G9" s="402"/>
      <c r="H9" s="402"/>
      <c r="I9" s="402"/>
      <c r="J9" s="402"/>
      <c r="K9" s="402"/>
      <c r="L9" s="402"/>
      <c r="M9" s="401">
        <v>2021</v>
      </c>
      <c r="N9" s="401">
        <v>2022</v>
      </c>
    </row>
    <row r="10" spans="1:14" ht="26.25" customHeight="1" thickBot="1">
      <c r="A10" s="137" t="s">
        <v>180</v>
      </c>
      <c r="B10" s="345"/>
      <c r="C10" s="348"/>
      <c r="D10" s="350"/>
      <c r="E10" s="247" t="s">
        <v>183</v>
      </c>
      <c r="H10" s="267">
        <v>38.5</v>
      </c>
      <c r="I10" s="267" t="s">
        <v>458</v>
      </c>
      <c r="M10" s="247" t="s">
        <v>183</v>
      </c>
      <c r="N10" s="247" t="s">
        <v>183</v>
      </c>
    </row>
    <row r="11" spans="1:14" ht="17.25" thickBot="1">
      <c r="A11" s="138" t="s">
        <v>184</v>
      </c>
      <c r="B11" s="207" t="s">
        <v>185</v>
      </c>
      <c r="C11" s="248">
        <f>C12+C23+C26+C17+C38+C45+C53+C56+C43+C35+C59</f>
        <v>58028.7</v>
      </c>
      <c r="D11" s="248">
        <f>D12+D23+D26+D17+D38+D45+D53+D56+D43+D35+D59</f>
        <v>-8261.7</v>
      </c>
      <c r="E11" s="248">
        <f>E12+E23+E26+E17+E38+E45+E53+E56+E43+E35+E59</f>
        <v>49767</v>
      </c>
      <c r="H11" s="267">
        <f>E12+E17+E26+E23</f>
        <v>24834.199999999997</v>
      </c>
      <c r="I11" s="267" t="s">
        <v>456</v>
      </c>
      <c r="J11" s="267">
        <f>E12+E17+E23+E26</f>
        <v>24834.199999999997</v>
      </c>
      <c r="K11" s="267">
        <f>E12+E17+E23+E26</f>
        <v>24834.199999999997</v>
      </c>
      <c r="L11" s="267">
        <f>(E11-E17)*0.1</f>
        <v>4782.45</v>
      </c>
      <c r="M11" s="248">
        <f>M12+M23+M26+M17+M38+M45+M53+M56+M43+M35+M59</f>
        <v>54333.00000000001</v>
      </c>
      <c r="N11" s="248">
        <f>N12+N23+N26+N17+N38+N45+N53+N56+N43+N35+N59</f>
        <v>62030.3</v>
      </c>
    </row>
    <row r="12" spans="1:15" ht="13.5" thickBot="1">
      <c r="A12" s="139" t="s">
        <v>186</v>
      </c>
      <c r="B12" s="156" t="s">
        <v>187</v>
      </c>
      <c r="C12" s="249">
        <f>C13</f>
        <v>14260.9</v>
      </c>
      <c r="D12" s="249">
        <f>D13</f>
        <v>0</v>
      </c>
      <c r="E12" s="249">
        <f>E13</f>
        <v>14260.9</v>
      </c>
      <c r="H12" s="267">
        <f>E38+E43+E45+E53+E56</f>
        <v>24132.8</v>
      </c>
      <c r="I12" s="267" t="s">
        <v>457</v>
      </c>
      <c r="J12" s="267">
        <f>E38+E45+E53+E56</f>
        <v>24132.8</v>
      </c>
      <c r="K12" s="267">
        <f>'Пр.3 ФП'!E15</f>
        <v>20854.4</v>
      </c>
      <c r="M12" s="249">
        <f>M13</f>
        <v>15116.6</v>
      </c>
      <c r="N12" s="249">
        <f>N13</f>
        <v>16159.6</v>
      </c>
      <c r="O12" s="267"/>
    </row>
    <row r="13" spans="1:14" ht="12.75">
      <c r="A13" s="140" t="s">
        <v>188</v>
      </c>
      <c r="B13" s="161" t="s">
        <v>189</v>
      </c>
      <c r="C13" s="250">
        <f>C14+C15+C16</f>
        <v>14260.9</v>
      </c>
      <c r="D13" s="250">
        <f>D14+D15+D16</f>
        <v>0</v>
      </c>
      <c r="E13" s="250">
        <f>E14+E15+E16</f>
        <v>14260.9</v>
      </c>
      <c r="H13" s="337">
        <v>42911.7</v>
      </c>
      <c r="I13" s="267" t="s">
        <v>459</v>
      </c>
      <c r="J13" s="267">
        <f>J11+J12</f>
        <v>48967</v>
      </c>
      <c r="K13" s="276">
        <f>K11+K12</f>
        <v>45688.6</v>
      </c>
      <c r="M13" s="250">
        <f>M14+M15+M16</f>
        <v>15116.6</v>
      </c>
      <c r="N13" s="250">
        <f>N14+N15+N16</f>
        <v>16159.6</v>
      </c>
    </row>
    <row r="14" spans="1:14" ht="70.5" customHeight="1">
      <c r="A14" s="140" t="s">
        <v>190</v>
      </c>
      <c r="B14" s="141" t="s">
        <v>191</v>
      </c>
      <c r="C14" s="251">
        <f>14260-C15-C16+0.9</f>
        <v>13870.9</v>
      </c>
      <c r="D14" s="251">
        <v>0</v>
      </c>
      <c r="E14" s="251">
        <f>14260-E15-E16+0.9</f>
        <v>13870.9</v>
      </c>
      <c r="M14" s="251">
        <f>15116.6-M15-M16</f>
        <v>14706.6</v>
      </c>
      <c r="N14" s="251">
        <f>16159.6-N15-N16</f>
        <v>15731.6</v>
      </c>
    </row>
    <row r="15" spans="1:14" ht="103.5" customHeight="1">
      <c r="A15" s="140" t="s">
        <v>192</v>
      </c>
      <c r="B15" s="142" t="s">
        <v>193</v>
      </c>
      <c r="C15" s="252">
        <v>300</v>
      </c>
      <c r="D15" s="252">
        <v>0</v>
      </c>
      <c r="E15" s="252">
        <v>300</v>
      </c>
      <c r="M15" s="252">
        <v>315</v>
      </c>
      <c r="N15" s="252">
        <v>330</v>
      </c>
    </row>
    <row r="16" spans="1:14" ht="47.25" customHeight="1" thickBot="1">
      <c r="A16" s="140" t="s">
        <v>194</v>
      </c>
      <c r="B16" s="143" t="s">
        <v>195</v>
      </c>
      <c r="C16" s="252">
        <v>90</v>
      </c>
      <c r="D16" s="252">
        <v>0</v>
      </c>
      <c r="E16" s="252">
        <v>90</v>
      </c>
      <c r="M16" s="252">
        <v>95</v>
      </c>
      <c r="N16" s="252">
        <v>98</v>
      </c>
    </row>
    <row r="17" spans="1:14" ht="39" customHeight="1" thickBot="1">
      <c r="A17" s="139" t="s">
        <v>196</v>
      </c>
      <c r="B17" s="156" t="s">
        <v>197</v>
      </c>
      <c r="C17" s="249">
        <f>C18</f>
        <v>1942.5</v>
      </c>
      <c r="D17" s="249">
        <f>D18</f>
        <v>0</v>
      </c>
      <c r="E17" s="249">
        <f>E18</f>
        <v>1942.5</v>
      </c>
      <c r="F17" s="338">
        <f>E17-F18</f>
        <v>383.0999999999999</v>
      </c>
      <c r="M17" s="249">
        <f>M18</f>
        <v>2078.7</v>
      </c>
      <c r="N17" s="249">
        <f>N18</f>
        <v>2272.5</v>
      </c>
    </row>
    <row r="18" spans="1:14" ht="34.5" customHeight="1" thickBot="1">
      <c r="A18" s="144" t="s">
        <v>198</v>
      </c>
      <c r="B18" s="197" t="s">
        <v>199</v>
      </c>
      <c r="C18" s="253">
        <f>C19+C20+C21+C22</f>
        <v>1942.5</v>
      </c>
      <c r="D18" s="253">
        <f>D19+D20+D21+D22</f>
        <v>0</v>
      </c>
      <c r="E18" s="253">
        <f>E19+E20+E21+E22</f>
        <v>1942.5</v>
      </c>
      <c r="F18" s="267">
        <f>F19+F20+F21+F22</f>
        <v>1559.4</v>
      </c>
      <c r="M18" s="253">
        <f>M19+M20+M21+M22</f>
        <v>2078.7</v>
      </c>
      <c r="N18" s="253">
        <f>N19+N20+N21+N22</f>
        <v>2272.5</v>
      </c>
    </row>
    <row r="19" spans="1:14" ht="62.25" customHeight="1">
      <c r="A19" s="145" t="s">
        <v>200</v>
      </c>
      <c r="B19" s="146" t="s">
        <v>201</v>
      </c>
      <c r="C19" s="254">
        <v>890.1</v>
      </c>
      <c r="D19" s="254">
        <v>0</v>
      </c>
      <c r="E19" s="254">
        <v>890.1</v>
      </c>
      <c r="F19" s="267">
        <v>400</v>
      </c>
      <c r="M19" s="254">
        <v>958.2</v>
      </c>
      <c r="N19" s="254">
        <v>1046</v>
      </c>
    </row>
    <row r="20" spans="1:14" ht="75" customHeight="1">
      <c r="A20" s="145" t="s">
        <v>202</v>
      </c>
      <c r="B20" s="141" t="s">
        <v>203</v>
      </c>
      <c r="C20" s="251">
        <v>4.6</v>
      </c>
      <c r="D20" s="251">
        <v>0</v>
      </c>
      <c r="E20" s="251">
        <v>4.6</v>
      </c>
      <c r="F20" s="267">
        <v>200</v>
      </c>
      <c r="M20" s="251">
        <v>4.8</v>
      </c>
      <c r="N20" s="251">
        <v>5.1</v>
      </c>
    </row>
    <row r="21" spans="1:14" ht="63" customHeight="1">
      <c r="A21" s="145" t="s">
        <v>204</v>
      </c>
      <c r="B21" s="147" t="s">
        <v>205</v>
      </c>
      <c r="C21" s="251">
        <v>1162.7</v>
      </c>
      <c r="D21" s="251">
        <v>0</v>
      </c>
      <c r="E21" s="251">
        <v>1162.7</v>
      </c>
      <c r="F21" s="267">
        <v>924.4</v>
      </c>
      <c r="M21" s="251">
        <v>1248.2</v>
      </c>
      <c r="N21" s="251">
        <v>1354.1</v>
      </c>
    </row>
    <row r="22" spans="1:14" ht="66" customHeight="1" thickBot="1">
      <c r="A22" s="145" t="s">
        <v>206</v>
      </c>
      <c r="B22" s="148" t="s">
        <v>207</v>
      </c>
      <c r="C22" s="255">
        <v>-114.9</v>
      </c>
      <c r="D22" s="255">
        <v>0</v>
      </c>
      <c r="E22" s="255">
        <v>-114.9</v>
      </c>
      <c r="F22" s="267">
        <v>35</v>
      </c>
      <c r="M22" s="255">
        <v>-132.5</v>
      </c>
      <c r="N22" s="255">
        <v>-132.7</v>
      </c>
    </row>
    <row r="23" spans="1:14" ht="13.5" thickBot="1">
      <c r="A23" s="139" t="s">
        <v>208</v>
      </c>
      <c r="B23" s="156" t="s">
        <v>209</v>
      </c>
      <c r="C23" s="249">
        <f aca="true" t="shared" si="0" ref="C23:E24">C24</f>
        <v>4</v>
      </c>
      <c r="D23" s="249">
        <f t="shared" si="0"/>
        <v>0</v>
      </c>
      <c r="E23" s="249">
        <f t="shared" si="0"/>
        <v>4</v>
      </c>
      <c r="M23" s="249">
        <f>M24</f>
        <v>2.1</v>
      </c>
      <c r="N23" s="249">
        <f>N24</f>
        <v>2.2</v>
      </c>
    </row>
    <row r="24" spans="1:14" ht="12.75">
      <c r="A24" s="140" t="s">
        <v>210</v>
      </c>
      <c r="B24" s="161" t="s">
        <v>211</v>
      </c>
      <c r="C24" s="250">
        <f t="shared" si="0"/>
        <v>4</v>
      </c>
      <c r="D24" s="250">
        <f t="shared" si="0"/>
        <v>0</v>
      </c>
      <c r="E24" s="250">
        <f t="shared" si="0"/>
        <v>4</v>
      </c>
      <c r="M24" s="250">
        <f>M25</f>
        <v>2.1</v>
      </c>
      <c r="N24" s="250">
        <f>N25</f>
        <v>2.2</v>
      </c>
    </row>
    <row r="25" spans="1:14" ht="13.5" thickBot="1">
      <c r="A25" s="140" t="s">
        <v>281</v>
      </c>
      <c r="B25" s="143" t="s">
        <v>211</v>
      </c>
      <c r="C25" s="252">
        <f>2+2</f>
        <v>4</v>
      </c>
      <c r="D25" s="252">
        <v>0</v>
      </c>
      <c r="E25" s="252">
        <f>2+2</f>
        <v>4</v>
      </c>
      <c r="M25" s="252">
        <v>2.1</v>
      </c>
      <c r="N25" s="252">
        <v>2.2</v>
      </c>
    </row>
    <row r="26" spans="1:14" ht="13.5" thickBot="1">
      <c r="A26" s="139" t="s">
        <v>212</v>
      </c>
      <c r="B26" s="149" t="s">
        <v>213</v>
      </c>
      <c r="C26" s="249">
        <f>C27+C29+C32</f>
        <v>8626.8</v>
      </c>
      <c r="D26" s="249">
        <f>D27+D29+D32</f>
        <v>0</v>
      </c>
      <c r="E26" s="249">
        <f>E27+E29+E32</f>
        <v>8626.8</v>
      </c>
      <c r="M26" s="249">
        <f>M27+M29+M32</f>
        <v>8779.1</v>
      </c>
      <c r="N26" s="249">
        <f>N27+N29+N32</f>
        <v>8905.1</v>
      </c>
    </row>
    <row r="27" spans="1:14" ht="13.5" thickBot="1">
      <c r="A27" s="140" t="s">
        <v>214</v>
      </c>
      <c r="B27" s="150" t="s">
        <v>215</v>
      </c>
      <c r="C27" s="256">
        <f>C28</f>
        <v>1228</v>
      </c>
      <c r="D27" s="256">
        <f>D28</f>
        <v>0</v>
      </c>
      <c r="E27" s="256">
        <f>E28</f>
        <v>1228</v>
      </c>
      <c r="M27" s="256">
        <f>M28</f>
        <v>1277.1</v>
      </c>
      <c r="N27" s="256">
        <f>N28</f>
        <v>1328.2</v>
      </c>
    </row>
    <row r="28" spans="1:14" ht="40.5" customHeight="1">
      <c r="A28" s="140" t="s">
        <v>282</v>
      </c>
      <c r="B28" s="151" t="s">
        <v>216</v>
      </c>
      <c r="C28" s="257">
        <v>1228</v>
      </c>
      <c r="D28" s="257">
        <v>0</v>
      </c>
      <c r="E28" s="257">
        <v>1228</v>
      </c>
      <c r="M28" s="257">
        <v>1277.1</v>
      </c>
      <c r="N28" s="257">
        <v>1328.2</v>
      </c>
    </row>
    <row r="29" spans="1:14" ht="13.5" hidden="1" thickBot="1">
      <c r="A29" s="140" t="s">
        <v>217</v>
      </c>
      <c r="B29" s="152" t="s">
        <v>218</v>
      </c>
      <c r="C29" s="258">
        <f>C30+C31</f>
        <v>0</v>
      </c>
      <c r="D29" s="258">
        <f>D30+D31</f>
        <v>0</v>
      </c>
      <c r="E29" s="258">
        <f>E30+E31</f>
        <v>0</v>
      </c>
      <c r="M29" s="258">
        <f>M30+M31</f>
        <v>0</v>
      </c>
      <c r="N29" s="258">
        <f>N30+N31</f>
        <v>0</v>
      </c>
    </row>
    <row r="30" spans="1:14" ht="12.75" hidden="1">
      <c r="A30" s="140" t="s">
        <v>219</v>
      </c>
      <c r="B30" s="153" t="s">
        <v>220</v>
      </c>
      <c r="C30" s="259">
        <v>0</v>
      </c>
      <c r="D30" s="259">
        <v>0</v>
      </c>
      <c r="E30" s="259">
        <v>0</v>
      </c>
      <c r="M30" s="259">
        <v>0</v>
      </c>
      <c r="N30" s="259">
        <v>0</v>
      </c>
    </row>
    <row r="31" spans="1:14" ht="12.75" hidden="1">
      <c r="A31" s="140" t="s">
        <v>221</v>
      </c>
      <c r="B31" s="154" t="s">
        <v>222</v>
      </c>
      <c r="C31" s="260">
        <v>0</v>
      </c>
      <c r="D31" s="260">
        <v>0</v>
      </c>
      <c r="E31" s="260">
        <v>0</v>
      </c>
      <c r="M31" s="260">
        <v>0</v>
      </c>
      <c r="N31" s="260">
        <v>0</v>
      </c>
    </row>
    <row r="32" spans="1:14" ht="12.75">
      <c r="A32" s="140" t="s">
        <v>223</v>
      </c>
      <c r="B32" s="154" t="s">
        <v>224</v>
      </c>
      <c r="C32" s="261">
        <f>C33+C34</f>
        <v>7398.8</v>
      </c>
      <c r="D32" s="261">
        <f>D33+D34</f>
        <v>0</v>
      </c>
      <c r="E32" s="261">
        <f>E33+E34</f>
        <v>7398.8</v>
      </c>
      <c r="M32" s="261">
        <f>M33+M34</f>
        <v>7502</v>
      </c>
      <c r="N32" s="261">
        <f>N33+N34</f>
        <v>7576.9</v>
      </c>
    </row>
    <row r="33" spans="1:14" ht="54" customHeight="1">
      <c r="A33" s="140" t="s">
        <v>405</v>
      </c>
      <c r="B33" s="154" t="s">
        <v>225</v>
      </c>
      <c r="C33" s="260">
        <f>1400.8-2</f>
        <v>1398.8</v>
      </c>
      <c r="D33" s="260">
        <v>0</v>
      </c>
      <c r="E33" s="260">
        <f>1400.8-2</f>
        <v>1398.8</v>
      </c>
      <c r="M33" s="260">
        <v>1418</v>
      </c>
      <c r="N33" s="260">
        <v>1436.4</v>
      </c>
    </row>
    <row r="34" spans="1:14" ht="52.5" customHeight="1" thickBot="1">
      <c r="A34" s="140" t="s">
        <v>406</v>
      </c>
      <c r="B34" s="155" t="s">
        <v>226</v>
      </c>
      <c r="C34" s="262">
        <v>6000</v>
      </c>
      <c r="D34" s="262">
        <v>0</v>
      </c>
      <c r="E34" s="262">
        <v>6000</v>
      </c>
      <c r="M34" s="260">
        <f>E34*1.014</f>
        <v>6084</v>
      </c>
      <c r="N34" s="260">
        <v>6140.5</v>
      </c>
    </row>
    <row r="35" spans="1:14" ht="53.25" hidden="1" thickBot="1">
      <c r="A35" s="139" t="s">
        <v>283</v>
      </c>
      <c r="B35" s="156" t="s">
        <v>288</v>
      </c>
      <c r="C35" s="249">
        <f aca="true" t="shared" si="1" ref="C35:E36">C36</f>
        <v>0</v>
      </c>
      <c r="D35" s="249">
        <f t="shared" si="1"/>
        <v>0</v>
      </c>
      <c r="E35" s="249">
        <f t="shared" si="1"/>
        <v>0</v>
      </c>
      <c r="M35" s="249">
        <f>M36</f>
        <v>0</v>
      </c>
      <c r="N35" s="249">
        <f>N36</f>
        <v>0</v>
      </c>
    </row>
    <row r="36" spans="1:14" ht="27" hidden="1" thickBot="1">
      <c r="A36" s="140" t="s">
        <v>284</v>
      </c>
      <c r="B36" s="161" t="s">
        <v>287</v>
      </c>
      <c r="C36" s="250">
        <f t="shared" si="1"/>
        <v>0</v>
      </c>
      <c r="D36" s="250">
        <f t="shared" si="1"/>
        <v>0</v>
      </c>
      <c r="E36" s="250">
        <f t="shared" si="1"/>
        <v>0</v>
      </c>
      <c r="M36" s="250">
        <f>M37</f>
        <v>0</v>
      </c>
      <c r="N36" s="250">
        <f>N37</f>
        <v>0</v>
      </c>
    </row>
    <row r="37" spans="1:14" ht="53.25" hidden="1" thickBot="1">
      <c r="A37" s="194" t="s">
        <v>285</v>
      </c>
      <c r="B37" s="143" t="s">
        <v>286</v>
      </c>
      <c r="C37" s="252"/>
      <c r="D37" s="252"/>
      <c r="E37" s="252"/>
      <c r="M37" s="252"/>
      <c r="N37" s="252"/>
    </row>
    <row r="38" spans="1:15" ht="39.75" thickBot="1">
      <c r="A38" s="138" t="s">
        <v>227</v>
      </c>
      <c r="B38" s="156" t="s">
        <v>228</v>
      </c>
      <c r="C38" s="249">
        <f>C39+C40+C41+C42</f>
        <v>20947</v>
      </c>
      <c r="D38" s="249">
        <f>D39+D40+D41+D42</f>
        <v>-3000</v>
      </c>
      <c r="E38" s="249">
        <f>E39+E40+E41+E42</f>
        <v>17947</v>
      </c>
      <c r="F38" s="267">
        <f>F39+F40+F41+F42</f>
        <v>18150</v>
      </c>
      <c r="G38" s="338">
        <f>E38-F38</f>
        <v>-203</v>
      </c>
      <c r="M38" s="249">
        <f>M39+M40+M41+M42</f>
        <v>21700.9</v>
      </c>
      <c r="N38" s="249">
        <f>N39+N40+N41+N42</f>
        <v>22501.1</v>
      </c>
      <c r="O38" s="267"/>
    </row>
    <row r="39" spans="1:14" ht="81" customHeight="1">
      <c r="A39" s="157" t="s">
        <v>229</v>
      </c>
      <c r="B39" s="158" t="s">
        <v>230</v>
      </c>
      <c r="C39" s="259">
        <f>5116-116</f>
        <v>5000</v>
      </c>
      <c r="D39" s="259">
        <v>-3000</v>
      </c>
      <c r="E39" s="259">
        <f>C39+D39</f>
        <v>2000</v>
      </c>
      <c r="F39" s="267">
        <v>3250</v>
      </c>
      <c r="M39" s="260">
        <v>5320.6</v>
      </c>
      <c r="N39" s="260">
        <v>5533.5</v>
      </c>
    </row>
    <row r="40" spans="1:14" ht="65.25" customHeight="1">
      <c r="A40" s="140" t="s">
        <v>231</v>
      </c>
      <c r="B40" s="159" t="s">
        <v>232</v>
      </c>
      <c r="C40" s="260">
        <f>100+116</f>
        <v>216</v>
      </c>
      <c r="D40" s="260">
        <v>0</v>
      </c>
      <c r="E40" s="259">
        <f>C40+D40</f>
        <v>216</v>
      </c>
      <c r="F40" s="267">
        <v>200</v>
      </c>
      <c r="M40" s="260">
        <v>100</v>
      </c>
      <c r="N40" s="260">
        <v>100</v>
      </c>
    </row>
    <row r="41" spans="1:14" ht="39" customHeight="1">
      <c r="A41" s="140" t="s">
        <v>734</v>
      </c>
      <c r="B41" s="159" t="s">
        <v>735</v>
      </c>
      <c r="C41" s="260">
        <v>14481</v>
      </c>
      <c r="D41" s="260">
        <v>0</v>
      </c>
      <c r="E41" s="259">
        <f>C41+D41</f>
        <v>14481</v>
      </c>
      <c r="F41" s="267">
        <v>13400</v>
      </c>
      <c r="M41" s="260">
        <v>15060.3</v>
      </c>
      <c r="N41" s="260">
        <v>15662.6</v>
      </c>
    </row>
    <row r="42" spans="1:14" ht="86.25" customHeight="1" thickBot="1">
      <c r="A42" s="140" t="s">
        <v>233</v>
      </c>
      <c r="B42" s="158" t="s">
        <v>234</v>
      </c>
      <c r="C42" s="262">
        <v>1250</v>
      </c>
      <c r="D42" s="262">
        <v>0</v>
      </c>
      <c r="E42" s="259">
        <f>C42+D42</f>
        <v>1250</v>
      </c>
      <c r="F42" s="267">
        <v>1300</v>
      </c>
      <c r="M42" s="262">
        <v>1220</v>
      </c>
      <c r="N42" s="262">
        <v>1205</v>
      </c>
    </row>
    <row r="43" spans="1:14" ht="39.75" hidden="1" thickBot="1">
      <c r="A43" s="139" t="s">
        <v>235</v>
      </c>
      <c r="B43" s="156" t="s">
        <v>236</v>
      </c>
      <c r="C43" s="249">
        <f>C44</f>
        <v>0</v>
      </c>
      <c r="D43" s="249">
        <f>D44</f>
        <v>0</v>
      </c>
      <c r="E43" s="249">
        <f>E44</f>
        <v>0</v>
      </c>
      <c r="M43" s="249">
        <f>M44</f>
        <v>0</v>
      </c>
      <c r="N43" s="249">
        <f>N44</f>
        <v>0</v>
      </c>
    </row>
    <row r="44" spans="1:14" ht="27" hidden="1" thickBot="1">
      <c r="A44" s="140" t="s">
        <v>237</v>
      </c>
      <c r="B44" s="159" t="s">
        <v>238</v>
      </c>
      <c r="C44" s="250"/>
      <c r="D44" s="250"/>
      <c r="E44" s="250"/>
      <c r="M44" s="250"/>
      <c r="N44" s="250"/>
    </row>
    <row r="45" spans="1:14" ht="27" thickBot="1">
      <c r="A45" s="139" t="s">
        <v>239</v>
      </c>
      <c r="B45" s="156" t="s">
        <v>240</v>
      </c>
      <c r="C45" s="249">
        <f>C46+C47</f>
        <v>12027.5</v>
      </c>
      <c r="D45" s="249">
        <f>D46+D47</f>
        <v>-5901.7</v>
      </c>
      <c r="E45" s="249">
        <f>E46+E47</f>
        <v>6125.8</v>
      </c>
      <c r="M45" s="249">
        <f>M46+M47</f>
        <v>6535.6</v>
      </c>
      <c r="N45" s="249">
        <f>N46+N47</f>
        <v>12069.800000000001</v>
      </c>
    </row>
    <row r="46" spans="1:14" ht="84" customHeight="1">
      <c r="A46" s="140" t="s">
        <v>241</v>
      </c>
      <c r="B46" s="158" t="s">
        <v>242</v>
      </c>
      <c r="C46" s="250">
        <f>861.5+5734.8</f>
        <v>6596.3</v>
      </c>
      <c r="D46" s="250">
        <v>-3307.1</v>
      </c>
      <c r="E46" s="251">
        <f>C46+D46</f>
        <v>3289.2000000000003</v>
      </c>
      <c r="M46" s="250">
        <f>840.1+1794</f>
        <v>2634.1</v>
      </c>
      <c r="N46" s="250">
        <f>818.8+1448+1448+2480.4</f>
        <v>6195.200000000001</v>
      </c>
    </row>
    <row r="47" spans="1:14" ht="60.75" customHeight="1">
      <c r="A47" s="140" t="s">
        <v>243</v>
      </c>
      <c r="B47" s="160" t="s">
        <v>244</v>
      </c>
      <c r="C47" s="251">
        <f>C50+C51+C52</f>
        <v>5431.2</v>
      </c>
      <c r="D47" s="251">
        <f>D50+D51+D52</f>
        <v>-2594.6</v>
      </c>
      <c r="E47" s="251">
        <f>E50+E51+E52</f>
        <v>2836.6</v>
      </c>
      <c r="F47" s="267">
        <f>F50+F51</f>
        <v>800</v>
      </c>
      <c r="G47" s="338">
        <f>E47-F47</f>
        <v>2036.6</v>
      </c>
      <c r="M47" s="251">
        <f>M50+M51+M52</f>
        <v>3901.5</v>
      </c>
      <c r="N47" s="251">
        <f>N50+N51+N52</f>
        <v>5874.6</v>
      </c>
    </row>
    <row r="48" spans="1:14" ht="12.75" hidden="1">
      <c r="A48" s="139" t="s">
        <v>245</v>
      </c>
      <c r="B48" s="206" t="s">
        <v>246</v>
      </c>
      <c r="C48" s="263">
        <f>C49</f>
        <v>0</v>
      </c>
      <c r="D48" s="263">
        <f>D49</f>
        <v>0</v>
      </c>
      <c r="E48" s="263">
        <f>E49</f>
        <v>0</v>
      </c>
      <c r="M48" s="263">
        <f>M49</f>
        <v>0</v>
      </c>
      <c r="N48" s="263">
        <f>N49</f>
        <v>0</v>
      </c>
    </row>
    <row r="49" spans="1:14" ht="26.25" hidden="1">
      <c r="A49" s="140" t="s">
        <v>247</v>
      </c>
      <c r="B49" s="147" t="s">
        <v>248</v>
      </c>
      <c r="C49" s="251"/>
      <c r="D49" s="251"/>
      <c r="E49" s="251"/>
      <c r="M49" s="251"/>
      <c r="N49" s="251"/>
    </row>
    <row r="50" spans="1:14" ht="39">
      <c r="A50" s="140" t="s">
        <v>249</v>
      </c>
      <c r="B50" s="159" t="s">
        <v>250</v>
      </c>
      <c r="C50" s="251">
        <f>500+700+600+16.1</f>
        <v>1816.1</v>
      </c>
      <c r="D50" s="251">
        <v>0</v>
      </c>
      <c r="E50" s="251">
        <f>500+700+600+16.1</f>
        <v>1816.1</v>
      </c>
      <c r="F50" s="267">
        <v>700</v>
      </c>
      <c r="M50" s="251">
        <v>1801.5</v>
      </c>
      <c r="N50" s="251">
        <v>500</v>
      </c>
    </row>
    <row r="51" spans="1:15" ht="55.5" customHeight="1">
      <c r="A51" s="140" t="s">
        <v>251</v>
      </c>
      <c r="B51" s="159" t="s">
        <v>252</v>
      </c>
      <c r="C51" s="252">
        <f>3500-730-670+1515.1-100</f>
        <v>3515.1</v>
      </c>
      <c r="D51" s="252">
        <v>-2667.1</v>
      </c>
      <c r="E51" s="252">
        <f>C51+D51</f>
        <v>848</v>
      </c>
      <c r="F51" s="267">
        <v>100</v>
      </c>
      <c r="M51" s="252">
        <v>2000</v>
      </c>
      <c r="N51" s="252">
        <f>1087+1087+3100.6</f>
        <v>5274.6</v>
      </c>
      <c r="O51" s="267"/>
    </row>
    <row r="52" spans="1:14" ht="80.25" customHeight="1" thickBot="1">
      <c r="A52" s="140" t="s">
        <v>681</v>
      </c>
      <c r="B52" s="159" t="s">
        <v>861</v>
      </c>
      <c r="C52" s="252">
        <v>100</v>
      </c>
      <c r="D52" s="252">
        <v>72.5</v>
      </c>
      <c r="E52" s="252">
        <f>C52+D52</f>
        <v>172.5</v>
      </c>
      <c r="F52" s="267">
        <v>100</v>
      </c>
      <c r="M52" s="252">
        <v>100</v>
      </c>
      <c r="N52" s="252">
        <v>100</v>
      </c>
    </row>
    <row r="53" spans="1:14" ht="13.5" thickBot="1">
      <c r="A53" s="139" t="s">
        <v>253</v>
      </c>
      <c r="B53" s="156" t="s">
        <v>254</v>
      </c>
      <c r="C53" s="249">
        <f>C54+C55+C58</f>
        <v>120</v>
      </c>
      <c r="D53" s="249">
        <f>D54+D55</f>
        <v>-60</v>
      </c>
      <c r="E53" s="249">
        <f>E54+E55+E58</f>
        <v>60</v>
      </c>
      <c r="M53" s="249">
        <f>M54+M55+M58</f>
        <v>120</v>
      </c>
      <c r="N53" s="249">
        <f>N54+N55+N58</f>
        <v>120</v>
      </c>
    </row>
    <row r="54" spans="1:14" ht="53.25" customHeight="1">
      <c r="A54" s="140" t="s">
        <v>816</v>
      </c>
      <c r="B54" s="161" t="s">
        <v>817</v>
      </c>
      <c r="C54" s="250">
        <v>80</v>
      </c>
      <c r="D54" s="250">
        <v>-60</v>
      </c>
      <c r="E54" s="250">
        <f>C54+D54</f>
        <v>20</v>
      </c>
      <c r="M54" s="250">
        <v>80</v>
      </c>
      <c r="N54" s="250">
        <v>80</v>
      </c>
    </row>
    <row r="55" spans="1:14" ht="69" customHeight="1">
      <c r="A55" s="140" t="s">
        <v>818</v>
      </c>
      <c r="B55" s="292" t="s">
        <v>819</v>
      </c>
      <c r="C55" s="251">
        <v>20</v>
      </c>
      <c r="D55" s="251">
        <v>0</v>
      </c>
      <c r="E55" s="251">
        <v>20</v>
      </c>
      <c r="F55" s="339"/>
      <c r="G55" s="339"/>
      <c r="H55" s="339"/>
      <c r="I55" s="339"/>
      <c r="J55" s="339"/>
      <c r="K55" s="339"/>
      <c r="L55" s="339"/>
      <c r="M55" s="251">
        <v>20</v>
      </c>
      <c r="N55" s="251">
        <v>20</v>
      </c>
    </row>
    <row r="56" spans="1:14" ht="13.5" hidden="1" thickBot="1">
      <c r="A56" s="138" t="s">
        <v>255</v>
      </c>
      <c r="B56" s="331" t="s">
        <v>256</v>
      </c>
      <c r="C56" s="332">
        <f>C57</f>
        <v>0</v>
      </c>
      <c r="D56" s="332">
        <f>D57</f>
        <v>0</v>
      </c>
      <c r="E56" s="332">
        <f>E57</f>
        <v>0</v>
      </c>
      <c r="M56" s="332">
        <f>M57</f>
        <v>0</v>
      </c>
      <c r="N56" s="332">
        <f>N57</f>
        <v>0</v>
      </c>
    </row>
    <row r="57" spans="1:14" ht="30" customHeight="1" hidden="1" thickBot="1">
      <c r="A57" s="140" t="s">
        <v>257</v>
      </c>
      <c r="B57" s="159" t="s">
        <v>258</v>
      </c>
      <c r="C57" s="255">
        <v>0</v>
      </c>
      <c r="D57" s="255">
        <v>0</v>
      </c>
      <c r="E57" s="255">
        <v>0</v>
      </c>
      <c r="M57" s="255">
        <v>0</v>
      </c>
      <c r="N57" s="255">
        <v>0</v>
      </c>
    </row>
    <row r="58" spans="1:14" ht="120" customHeight="1" thickBot="1">
      <c r="A58" s="140" t="s">
        <v>820</v>
      </c>
      <c r="B58" s="193" t="s">
        <v>821</v>
      </c>
      <c r="C58" s="255">
        <v>20</v>
      </c>
      <c r="D58" s="255">
        <v>0</v>
      </c>
      <c r="E58" s="255">
        <v>20</v>
      </c>
      <c r="M58" s="255">
        <v>20</v>
      </c>
      <c r="N58" s="255">
        <v>20</v>
      </c>
    </row>
    <row r="59" spans="1:14" ht="13.5" thickBot="1">
      <c r="A59" s="139" t="s">
        <v>255</v>
      </c>
      <c r="B59" s="156" t="s">
        <v>256</v>
      </c>
      <c r="C59" s="249">
        <f>C60</f>
        <v>100</v>
      </c>
      <c r="D59" s="249">
        <f>D60</f>
        <v>700</v>
      </c>
      <c r="E59" s="249">
        <f>E60</f>
        <v>800</v>
      </c>
      <c r="M59" s="249">
        <f>M60</f>
        <v>0</v>
      </c>
      <c r="N59" s="249">
        <f>N60</f>
        <v>0</v>
      </c>
    </row>
    <row r="60" spans="1:14" ht="21" customHeight="1" thickBot="1">
      <c r="A60" s="140" t="s">
        <v>279</v>
      </c>
      <c r="B60" s="161" t="s">
        <v>829</v>
      </c>
      <c r="C60" s="250">
        <v>100</v>
      </c>
      <c r="D60" s="250">
        <v>700</v>
      </c>
      <c r="E60" s="250">
        <f>C60+D60</f>
        <v>800</v>
      </c>
      <c r="M60" s="250">
        <v>0</v>
      </c>
      <c r="N60" s="250">
        <v>0</v>
      </c>
    </row>
    <row r="61" spans="1:14" ht="17.25" thickBot="1">
      <c r="A61" s="139" t="s">
        <v>259</v>
      </c>
      <c r="B61" s="207" t="s">
        <v>260</v>
      </c>
      <c r="C61" s="248">
        <v>45677</v>
      </c>
      <c r="D61" s="248">
        <f>4483+508.3+30000</f>
        <v>34991.3</v>
      </c>
      <c r="E61" s="248">
        <f>'Пр.3 ФП'!E12</f>
        <v>80668.3</v>
      </c>
      <c r="M61" s="248">
        <f>'Пр.3 ФП'!I12</f>
        <v>26332.5</v>
      </c>
      <c r="N61" s="248">
        <f>'Пр.3 ФП'!J12</f>
        <v>25787</v>
      </c>
    </row>
    <row r="62" spans="1:14" ht="18" thickBot="1">
      <c r="A62" s="162"/>
      <c r="B62" s="207" t="s">
        <v>261</v>
      </c>
      <c r="C62" s="264">
        <f>C11+C61</f>
        <v>103705.7</v>
      </c>
      <c r="D62" s="264">
        <f>D61+D11</f>
        <v>26729.600000000002</v>
      </c>
      <c r="E62" s="264">
        <f>E11+E61</f>
        <v>130435.3</v>
      </c>
      <c r="M62" s="264">
        <f>M11+M61</f>
        <v>80665.5</v>
      </c>
      <c r="N62" s="264">
        <f>N11+N61</f>
        <v>87817.3</v>
      </c>
    </row>
    <row r="63" spans="3:14" ht="12.75">
      <c r="C63" s="265"/>
      <c r="D63" s="265"/>
      <c r="E63" s="265"/>
      <c r="M63" s="265"/>
      <c r="N63" s="265"/>
    </row>
    <row r="65" spans="3:14" ht="12.75">
      <c r="C65" s="265"/>
      <c r="D65" s="265"/>
      <c r="E65" s="265"/>
      <c r="M65" s="265"/>
      <c r="N65" s="265"/>
    </row>
  </sheetData>
  <sheetProtection/>
  <mergeCells count="4">
    <mergeCell ref="B9:B10"/>
    <mergeCell ref="A7:N7"/>
    <mergeCell ref="C9:C10"/>
    <mergeCell ref="D9:D10"/>
  </mergeCells>
  <printOptions/>
  <pageMargins left="1.29921259842519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55">
      <selection activeCell="B84" sqref="B84"/>
    </sheetView>
  </sheetViews>
  <sheetFormatPr defaultColWidth="97.8515625" defaultRowHeight="15"/>
  <cols>
    <col min="1" max="1" width="21.28125" style="167" customWidth="1"/>
    <col min="2" max="2" width="64.421875" style="189" customWidth="1"/>
    <col min="3" max="4" width="11.8515625" style="225" hidden="1" customWidth="1"/>
    <col min="5" max="5" width="11.8515625" style="225" customWidth="1"/>
    <col min="6" max="6" width="14.8515625" style="166" hidden="1" customWidth="1"/>
    <col min="7" max="7" width="14.140625" style="167" hidden="1" customWidth="1"/>
    <col min="8" max="8" width="10.00390625" style="167" hidden="1" customWidth="1"/>
    <col min="9" max="9" width="12.7109375" style="225" customWidth="1"/>
    <col min="10" max="10" width="10.7109375" style="225" customWidth="1"/>
    <col min="11" max="241" width="10.00390625" style="167" customWidth="1"/>
    <col min="242" max="242" width="25.421875" style="167" customWidth="1"/>
    <col min="243" max="16384" width="97.8515625" style="167" customWidth="1"/>
  </cols>
  <sheetData>
    <row r="1" spans="2:10" s="163" customFormat="1" ht="13.5">
      <c r="B1" s="164"/>
      <c r="C1" s="212"/>
      <c r="D1" s="212"/>
      <c r="E1" s="212"/>
      <c r="F1" s="165"/>
      <c r="I1" s="212"/>
      <c r="J1" s="212" t="s">
        <v>35</v>
      </c>
    </row>
    <row r="2" spans="2:10" s="163" customFormat="1" ht="13.5">
      <c r="B2" s="164"/>
      <c r="C2" s="212"/>
      <c r="D2" s="212"/>
      <c r="E2" s="212"/>
      <c r="F2" s="165"/>
      <c r="I2" s="212"/>
      <c r="J2" s="212" t="s">
        <v>34</v>
      </c>
    </row>
    <row r="3" spans="2:10" s="163" customFormat="1" ht="12.75">
      <c r="B3" s="164"/>
      <c r="C3" s="213"/>
      <c r="D3" s="213"/>
      <c r="E3" s="213"/>
      <c r="F3" s="165"/>
      <c r="I3" s="213"/>
      <c r="J3" s="213" t="s">
        <v>87</v>
      </c>
    </row>
    <row r="4" spans="2:10" s="163" customFormat="1" ht="12.75">
      <c r="B4" s="164"/>
      <c r="C4" s="213"/>
      <c r="D4" s="213"/>
      <c r="E4" s="213"/>
      <c r="F4" s="165"/>
      <c r="I4" s="213"/>
      <c r="J4" s="213" t="s">
        <v>860</v>
      </c>
    </row>
    <row r="5" spans="2:10" s="163" customFormat="1" ht="13.5">
      <c r="B5" s="164"/>
      <c r="C5" s="212"/>
      <c r="D5" s="212"/>
      <c r="E5" s="212"/>
      <c r="F5" s="165"/>
      <c r="I5" s="212"/>
      <c r="J5" s="212" t="s">
        <v>262</v>
      </c>
    </row>
    <row r="6" spans="2:10" s="163" customFormat="1" ht="13.5" customHeight="1">
      <c r="B6" s="164"/>
      <c r="C6" s="214"/>
      <c r="D6" s="214"/>
      <c r="E6" s="214"/>
      <c r="F6" s="165"/>
      <c r="I6" s="214"/>
      <c r="J6" s="214"/>
    </row>
    <row r="7" spans="1:10" ht="33" customHeight="1">
      <c r="A7" s="356" t="s">
        <v>593</v>
      </c>
      <c r="B7" s="356"/>
      <c r="C7" s="356"/>
      <c r="D7" s="356"/>
      <c r="E7" s="356"/>
      <c r="F7" s="356"/>
      <c r="G7" s="356"/>
      <c r="H7" s="356"/>
      <c r="I7" s="356"/>
      <c r="J7" s="356"/>
    </row>
    <row r="8" spans="1:10" ht="21.75" customHeight="1">
      <c r="A8" s="356" t="s">
        <v>788</v>
      </c>
      <c r="B8" s="356"/>
      <c r="C8" s="356"/>
      <c r="D8" s="356"/>
      <c r="E8" s="356"/>
      <c r="F8" s="356"/>
      <c r="G8" s="356"/>
      <c r="H8" s="356"/>
      <c r="I8" s="356"/>
      <c r="J8" s="356"/>
    </row>
    <row r="9" spans="1:10" ht="15" customHeight="1" thickBot="1">
      <c r="A9" s="168"/>
      <c r="B9" s="169"/>
      <c r="C9" s="215"/>
      <c r="D9" s="215"/>
      <c r="E9" s="215"/>
      <c r="I9" s="215"/>
      <c r="J9" s="215"/>
    </row>
    <row r="10" spans="1:10" ht="15" customHeight="1" thickBot="1">
      <c r="A10" s="357" t="s">
        <v>263</v>
      </c>
      <c r="B10" s="359" t="s">
        <v>182</v>
      </c>
      <c r="C10" s="329"/>
      <c r="D10" s="329"/>
      <c r="E10" s="361" t="s">
        <v>789</v>
      </c>
      <c r="F10" s="361"/>
      <c r="G10" s="361"/>
      <c r="H10" s="361"/>
      <c r="I10" s="361"/>
      <c r="J10" s="362"/>
    </row>
    <row r="11" spans="1:10" ht="13.5" thickBot="1">
      <c r="A11" s="358"/>
      <c r="B11" s="360"/>
      <c r="C11" s="312" t="s">
        <v>742</v>
      </c>
      <c r="D11" s="312" t="s">
        <v>742</v>
      </c>
      <c r="E11" s="312" t="s">
        <v>742</v>
      </c>
      <c r="F11" s="310"/>
      <c r="G11" s="311"/>
      <c r="H11" s="311"/>
      <c r="I11" s="309" t="s">
        <v>743</v>
      </c>
      <c r="J11" s="309" t="s">
        <v>744</v>
      </c>
    </row>
    <row r="12" spans="1:10" ht="46.5">
      <c r="A12" s="306" t="s">
        <v>695</v>
      </c>
      <c r="B12" s="307" t="s">
        <v>264</v>
      </c>
      <c r="C12" s="308">
        <f>C14+C21+C54+C63</f>
        <v>22140.600000000002</v>
      </c>
      <c r="D12" s="308">
        <f>D14+D21+D54+D63</f>
        <v>20425.4</v>
      </c>
      <c r="E12" s="308">
        <f>E14+E21+E54+E63</f>
        <v>80668.3</v>
      </c>
      <c r="H12" s="201"/>
      <c r="I12" s="308">
        <f>I14+I21+I54+I63</f>
        <v>26332.5</v>
      </c>
      <c r="J12" s="308">
        <f>J14+J21+J54+J63</f>
        <v>25787</v>
      </c>
    </row>
    <row r="13" spans="1:10" ht="8.25" customHeight="1">
      <c r="A13" s="170"/>
      <c r="B13" s="171"/>
      <c r="C13" s="216"/>
      <c r="D13" s="216"/>
      <c r="E13" s="216"/>
      <c r="I13" s="216"/>
      <c r="J13" s="216"/>
    </row>
    <row r="14" spans="1:10" ht="30.75">
      <c r="A14" s="170" t="s">
        <v>696</v>
      </c>
      <c r="B14" s="172" t="s">
        <v>265</v>
      </c>
      <c r="C14" s="217">
        <f>C15+C19</f>
        <v>20854.4</v>
      </c>
      <c r="D14" s="217">
        <f>D15+D19</f>
        <v>0</v>
      </c>
      <c r="E14" s="217">
        <f>E15+E19</f>
        <v>20854.4</v>
      </c>
      <c r="I14" s="217">
        <f>I15+I19</f>
        <v>21515</v>
      </c>
      <c r="J14" s="217">
        <f>J15+J19</f>
        <v>22212.5</v>
      </c>
    </row>
    <row r="15" spans="1:10" ht="15">
      <c r="A15" s="175" t="s">
        <v>691</v>
      </c>
      <c r="B15" s="173" t="s">
        <v>266</v>
      </c>
      <c r="C15" s="220">
        <f>C17+C18</f>
        <v>20854.4</v>
      </c>
      <c r="D15" s="220">
        <f>D17+D18</f>
        <v>0</v>
      </c>
      <c r="E15" s="220">
        <f>E17+E18</f>
        <v>20854.4</v>
      </c>
      <c r="I15" s="220">
        <f>I17+I18</f>
        <v>21515</v>
      </c>
      <c r="J15" s="220">
        <f>J17+J18</f>
        <v>22212.5</v>
      </c>
    </row>
    <row r="16" spans="1:10" ht="7.5" customHeight="1">
      <c r="A16" s="170"/>
      <c r="B16" s="173"/>
      <c r="C16" s="219"/>
      <c r="D16" s="219"/>
      <c r="E16" s="219"/>
      <c r="I16" s="219"/>
      <c r="J16" s="219"/>
    </row>
    <row r="17" spans="1:10" ht="15" customHeight="1">
      <c r="A17" s="170"/>
      <c r="B17" s="174" t="s">
        <v>267</v>
      </c>
      <c r="C17" s="300">
        <v>16039.6</v>
      </c>
      <c r="D17" s="300">
        <v>0</v>
      </c>
      <c r="E17" s="300">
        <v>16039.6</v>
      </c>
      <c r="H17" s="273">
        <v>13786</v>
      </c>
      <c r="I17" s="300">
        <v>16671.7</v>
      </c>
      <c r="J17" s="300">
        <v>17335.8</v>
      </c>
    </row>
    <row r="18" spans="1:10" ht="15">
      <c r="A18" s="170"/>
      <c r="B18" s="174" t="s">
        <v>268</v>
      </c>
      <c r="C18" s="300">
        <v>4814.8</v>
      </c>
      <c r="D18" s="300">
        <v>0</v>
      </c>
      <c r="E18" s="300">
        <v>4814.8</v>
      </c>
      <c r="H18" s="273">
        <v>9112.6</v>
      </c>
      <c r="I18" s="300">
        <v>4843.3</v>
      </c>
      <c r="J18" s="300">
        <v>4876.7</v>
      </c>
    </row>
    <row r="19" spans="1:10" ht="27" customHeight="1">
      <c r="A19" s="299" t="s">
        <v>699</v>
      </c>
      <c r="B19" s="209" t="s">
        <v>736</v>
      </c>
      <c r="C19" s="220">
        <v>0</v>
      </c>
      <c r="D19" s="220">
        <v>0</v>
      </c>
      <c r="E19" s="220">
        <v>0</v>
      </c>
      <c r="H19" s="274"/>
      <c r="I19" s="220">
        <v>0</v>
      </c>
      <c r="J19" s="220">
        <v>0</v>
      </c>
    </row>
    <row r="20" spans="1:10" ht="8.25" customHeight="1">
      <c r="A20" s="298"/>
      <c r="B20" s="179"/>
      <c r="C20" s="218"/>
      <c r="D20" s="218"/>
      <c r="E20" s="218"/>
      <c r="H20" s="274"/>
      <c r="I20" s="218"/>
      <c r="J20" s="218"/>
    </row>
    <row r="21" spans="1:10" ht="30.75">
      <c r="A21" s="170" t="s">
        <v>692</v>
      </c>
      <c r="B21" s="172" t="s">
        <v>269</v>
      </c>
      <c r="C21" s="217">
        <f>C23+C27+C29+C41+C33+C35+C37+C31+C46+C43+C25+C45+C39+C50</f>
        <v>719.9</v>
      </c>
      <c r="D21" s="217">
        <f>D23+D27+D29+D41+D33+D35+D37+D31+D46+D43+D25+D45+D39+D50</f>
        <v>19943.9</v>
      </c>
      <c r="E21" s="217">
        <f>E23+E27+E29+E41+E33+E35+E37+E31+E46+E43+E25+E45+E39+E50+E52+E47</f>
        <v>54413.100000000006</v>
      </c>
      <c r="H21" s="274"/>
      <c r="I21" s="217">
        <f>I23+I27+I29+I41+I33+I35+I37+I31+I46+I43+I25+I45+I39+I50+I52</f>
        <v>3605.8</v>
      </c>
      <c r="J21" s="217">
        <f>J23+J27+J29+J41+J33+J35+J37+J31+J46+J43+J25+J45+J39+J50+J52</f>
        <v>2300</v>
      </c>
    </row>
    <row r="22" spans="1:10" ht="8.25" customHeight="1">
      <c r="A22" s="170"/>
      <c r="B22" s="172"/>
      <c r="C22" s="217"/>
      <c r="D22" s="217"/>
      <c r="E22" s="217"/>
      <c r="I22" s="217"/>
      <c r="J22" s="217"/>
    </row>
    <row r="23" spans="1:10" ht="68.25" customHeight="1" hidden="1">
      <c r="A23" s="175" t="s">
        <v>693</v>
      </c>
      <c r="B23" s="177" t="s">
        <v>270</v>
      </c>
      <c r="C23" s="219"/>
      <c r="D23" s="219"/>
      <c r="E23" s="219"/>
      <c r="F23" s="166">
        <v>13420588</v>
      </c>
      <c r="H23" s="201"/>
      <c r="I23" s="219"/>
      <c r="J23" s="219"/>
    </row>
    <row r="24" spans="1:10" ht="12.75" hidden="1">
      <c r="A24" s="175"/>
      <c r="B24" s="173"/>
      <c r="C24" s="219"/>
      <c r="D24" s="219"/>
      <c r="E24" s="219"/>
      <c r="I24" s="219"/>
      <c r="J24" s="219"/>
    </row>
    <row r="25" spans="1:10" ht="53.25" customHeight="1" hidden="1">
      <c r="A25" s="175" t="s">
        <v>694</v>
      </c>
      <c r="B25" s="177" t="s">
        <v>404</v>
      </c>
      <c r="C25" s="219"/>
      <c r="D25" s="219"/>
      <c r="E25" s="219"/>
      <c r="F25" s="166">
        <v>13420588</v>
      </c>
      <c r="I25" s="219"/>
      <c r="J25" s="219"/>
    </row>
    <row r="26" spans="1:10" ht="12.75" hidden="1">
      <c r="A26" s="175"/>
      <c r="B26" s="173"/>
      <c r="C26" s="219"/>
      <c r="D26" s="219"/>
      <c r="E26" s="219"/>
      <c r="I26" s="219"/>
      <c r="J26" s="219"/>
    </row>
    <row r="27" spans="1:10" ht="39" hidden="1">
      <c r="A27" s="178" t="s">
        <v>701</v>
      </c>
      <c r="B27" s="179" t="s">
        <v>271</v>
      </c>
      <c r="C27" s="219">
        <v>0</v>
      </c>
      <c r="D27" s="219">
        <v>0</v>
      </c>
      <c r="E27" s="219">
        <v>0</v>
      </c>
      <c r="F27" s="166">
        <v>11297761.2</v>
      </c>
      <c r="I27" s="219">
        <v>0</v>
      </c>
      <c r="J27" s="219">
        <v>0</v>
      </c>
    </row>
    <row r="28" spans="1:10" ht="12.75" hidden="1">
      <c r="A28" s="178"/>
      <c r="B28" s="179"/>
      <c r="C28" s="219"/>
      <c r="D28" s="219"/>
      <c r="E28" s="219"/>
      <c r="I28" s="219"/>
      <c r="J28" s="219"/>
    </row>
    <row r="29" spans="1:10" ht="39" customHeight="1">
      <c r="A29" s="180" t="s">
        <v>690</v>
      </c>
      <c r="B29" s="179" t="s">
        <v>802</v>
      </c>
      <c r="C29" s="219">
        <v>719.9</v>
      </c>
      <c r="D29" s="219">
        <v>13980.9</v>
      </c>
      <c r="E29" s="219">
        <f>719.9+13980.9+1565.1</f>
        <v>16265.9</v>
      </c>
      <c r="I29" s="219">
        <v>719.9</v>
      </c>
      <c r="J29" s="219">
        <v>719.9</v>
      </c>
    </row>
    <row r="30" spans="1:10" ht="11.25" customHeight="1" hidden="1">
      <c r="A30" s="175"/>
      <c r="B30" s="181"/>
      <c r="C30" s="219"/>
      <c r="D30" s="219"/>
      <c r="E30" s="219"/>
      <c r="I30" s="219"/>
      <c r="J30" s="219"/>
    </row>
    <row r="31" spans="1:10" ht="21" customHeight="1" hidden="1">
      <c r="A31" s="178" t="s">
        <v>701</v>
      </c>
      <c r="B31" s="177" t="s">
        <v>601</v>
      </c>
      <c r="C31" s="219">
        <v>0</v>
      </c>
      <c r="D31" s="219">
        <v>0</v>
      </c>
      <c r="E31" s="219">
        <v>0</v>
      </c>
      <c r="I31" s="219">
        <v>0</v>
      </c>
      <c r="J31" s="219">
        <v>0</v>
      </c>
    </row>
    <row r="32" spans="1:10" ht="12" customHeight="1" hidden="1">
      <c r="A32" s="175"/>
      <c r="B32" s="181"/>
      <c r="C32" s="219"/>
      <c r="D32" s="219"/>
      <c r="E32" s="219"/>
      <c r="I32" s="219"/>
      <c r="J32" s="219"/>
    </row>
    <row r="33" spans="1:10" ht="28.5" customHeight="1" hidden="1">
      <c r="A33" s="268" t="s">
        <v>573</v>
      </c>
      <c r="B33" s="177" t="s">
        <v>589</v>
      </c>
      <c r="C33" s="219">
        <v>0</v>
      </c>
      <c r="D33" s="219">
        <v>0</v>
      </c>
      <c r="E33" s="219">
        <v>0</v>
      </c>
      <c r="I33" s="219">
        <v>0</v>
      </c>
      <c r="J33" s="219">
        <v>0</v>
      </c>
    </row>
    <row r="34" spans="1:10" ht="6" customHeight="1">
      <c r="A34" s="180"/>
      <c r="B34" s="177"/>
      <c r="C34" s="219"/>
      <c r="D34" s="219"/>
      <c r="E34" s="219"/>
      <c r="I34" s="219"/>
      <c r="J34" s="219"/>
    </row>
    <row r="35" spans="1:10" ht="28.5" customHeight="1">
      <c r="A35" s="268" t="s">
        <v>573</v>
      </c>
      <c r="B35" s="177" t="s">
        <v>862</v>
      </c>
      <c r="C35" s="219">
        <v>0</v>
      </c>
      <c r="D35" s="219">
        <v>3401.3</v>
      </c>
      <c r="E35" s="219">
        <f>D35+C35+508.3</f>
        <v>3909.6000000000004</v>
      </c>
      <c r="I35" s="219">
        <v>2885.9</v>
      </c>
      <c r="J35" s="219">
        <v>927.6</v>
      </c>
    </row>
    <row r="36" spans="1:10" ht="9" customHeight="1">
      <c r="A36" s="175"/>
      <c r="B36" s="181"/>
      <c r="C36" s="219"/>
      <c r="D36" s="219"/>
      <c r="E36" s="219"/>
      <c r="I36" s="219"/>
      <c r="J36" s="219"/>
    </row>
    <row r="37" spans="1:10" ht="39" customHeight="1" hidden="1">
      <c r="A37" s="178" t="s">
        <v>701</v>
      </c>
      <c r="B37" s="177" t="s">
        <v>272</v>
      </c>
      <c r="C37" s="219"/>
      <c r="D37" s="219"/>
      <c r="E37" s="219"/>
      <c r="I37" s="219"/>
      <c r="J37" s="219"/>
    </row>
    <row r="38" spans="1:10" ht="12" customHeight="1" hidden="1">
      <c r="A38" s="175"/>
      <c r="B38" s="181"/>
      <c r="C38" s="219"/>
      <c r="D38" s="219"/>
      <c r="E38" s="219"/>
      <c r="I38" s="219"/>
      <c r="J38" s="219"/>
    </row>
    <row r="39" spans="1:10" ht="48" customHeight="1" hidden="1">
      <c r="A39" s="178" t="s">
        <v>701</v>
      </c>
      <c r="B39" s="177" t="s">
        <v>429</v>
      </c>
      <c r="C39" s="219">
        <v>0</v>
      </c>
      <c r="D39" s="219">
        <v>0</v>
      </c>
      <c r="E39" s="219">
        <v>0</v>
      </c>
      <c r="I39" s="219">
        <v>0</v>
      </c>
      <c r="J39" s="219">
        <v>0</v>
      </c>
    </row>
    <row r="40" spans="1:10" ht="11.25" customHeight="1" hidden="1">
      <c r="A40" s="180"/>
      <c r="B40" s="177"/>
      <c r="C40" s="219"/>
      <c r="D40" s="219"/>
      <c r="E40" s="219"/>
      <c r="I40" s="219"/>
      <c r="J40" s="219"/>
    </row>
    <row r="41" spans="1:10" ht="26.25">
      <c r="A41" s="178" t="s">
        <v>701</v>
      </c>
      <c r="B41" s="177" t="s">
        <v>574</v>
      </c>
      <c r="C41" s="219">
        <v>0</v>
      </c>
      <c r="D41" s="219">
        <v>0</v>
      </c>
      <c r="E41" s="219">
        <v>177.5</v>
      </c>
      <c r="I41" s="219">
        <v>0</v>
      </c>
      <c r="J41" s="219">
        <v>0</v>
      </c>
    </row>
    <row r="42" spans="1:10" ht="9" customHeight="1">
      <c r="A42" s="175"/>
      <c r="B42" s="181"/>
      <c r="C42" s="219"/>
      <c r="D42" s="219"/>
      <c r="E42" s="219"/>
      <c r="I42" s="219"/>
      <c r="J42" s="219"/>
    </row>
    <row r="43" spans="1:10" ht="27.75" customHeight="1">
      <c r="A43" s="178" t="s">
        <v>701</v>
      </c>
      <c r="B43" s="181" t="s">
        <v>292</v>
      </c>
      <c r="C43" s="219">
        <v>0</v>
      </c>
      <c r="D43" s="219">
        <v>2561.7</v>
      </c>
      <c r="E43" s="219">
        <f>C43+D43</f>
        <v>2561.7</v>
      </c>
      <c r="I43" s="219">
        <v>0</v>
      </c>
      <c r="J43" s="219">
        <v>0</v>
      </c>
    </row>
    <row r="44" spans="1:10" ht="9" customHeight="1">
      <c r="A44" s="170"/>
      <c r="B44" s="171"/>
      <c r="C44" s="221"/>
      <c r="D44" s="221"/>
      <c r="E44" s="221"/>
      <c r="I44" s="221"/>
      <c r="J44" s="221"/>
    </row>
    <row r="45" spans="1:10" ht="57.75" customHeight="1">
      <c r="A45" s="178" t="s">
        <v>701</v>
      </c>
      <c r="B45" s="177" t="s">
        <v>822</v>
      </c>
      <c r="C45" s="219"/>
      <c r="D45" s="219"/>
      <c r="E45" s="219">
        <v>1068.4</v>
      </c>
      <c r="I45" s="219">
        <v>0</v>
      </c>
      <c r="J45" s="219">
        <v>0</v>
      </c>
    </row>
    <row r="46" spans="1:10" ht="6" customHeight="1">
      <c r="A46" s="178"/>
      <c r="B46" s="177"/>
      <c r="C46" s="219"/>
      <c r="D46" s="219"/>
      <c r="E46" s="219"/>
      <c r="I46" s="219"/>
      <c r="J46" s="219"/>
    </row>
    <row r="47" spans="1:10" ht="26.25">
      <c r="A47" s="178" t="s">
        <v>701</v>
      </c>
      <c r="B47" s="177" t="s">
        <v>823</v>
      </c>
      <c r="C47" s="219">
        <v>0</v>
      </c>
      <c r="D47" s="219">
        <v>0</v>
      </c>
      <c r="E47" s="219">
        <v>430</v>
      </c>
      <c r="I47" s="219">
        <v>0</v>
      </c>
      <c r="J47" s="219">
        <v>652.5</v>
      </c>
    </row>
    <row r="48" spans="1:10" ht="5.25" customHeight="1">
      <c r="A48" s="178"/>
      <c r="B48" s="177"/>
      <c r="C48" s="219"/>
      <c r="D48" s="219"/>
      <c r="E48" s="219"/>
      <c r="I48" s="219"/>
      <c r="J48" s="219"/>
    </row>
    <row r="49" spans="1:10" ht="6" customHeight="1" hidden="1">
      <c r="A49" s="178"/>
      <c r="B49" s="177"/>
      <c r="C49" s="219"/>
      <c r="D49" s="219"/>
      <c r="E49" s="219"/>
      <c r="I49" s="219"/>
      <c r="J49" s="219"/>
    </row>
    <row r="50" spans="1:10" ht="33" customHeight="1">
      <c r="A50" s="178" t="s">
        <v>700</v>
      </c>
      <c r="B50" s="177" t="s">
        <v>711</v>
      </c>
      <c r="C50" s="219">
        <v>0</v>
      </c>
      <c r="D50" s="219">
        <v>0</v>
      </c>
      <c r="E50" s="219">
        <v>30000</v>
      </c>
      <c r="I50" s="219">
        <v>0</v>
      </c>
      <c r="J50" s="219">
        <v>0</v>
      </c>
    </row>
    <row r="51" spans="1:10" ht="6" customHeight="1">
      <c r="A51" s="178"/>
      <c r="B51" s="177"/>
      <c r="C51" s="219"/>
      <c r="D51" s="219"/>
      <c r="E51" s="219"/>
      <c r="I51" s="219"/>
      <c r="J51" s="219"/>
    </row>
    <row r="52" spans="1:10" ht="26.25">
      <c r="A52" s="178" t="s">
        <v>701</v>
      </c>
      <c r="B52" s="177" t="s">
        <v>845</v>
      </c>
      <c r="C52" s="219">
        <v>0</v>
      </c>
      <c r="D52" s="219">
        <v>0</v>
      </c>
      <c r="E52" s="219">
        <v>0</v>
      </c>
      <c r="I52" s="219">
        <v>0</v>
      </c>
      <c r="J52" s="219">
        <v>652.5</v>
      </c>
    </row>
    <row r="53" spans="1:10" ht="6" customHeight="1">
      <c r="A53" s="178"/>
      <c r="B53" s="177"/>
      <c r="C53" s="219"/>
      <c r="D53" s="219"/>
      <c r="E53" s="219"/>
      <c r="I53" s="219"/>
      <c r="J53" s="219"/>
    </row>
    <row r="54" spans="1:10" ht="30.75">
      <c r="A54" s="170" t="s">
        <v>698</v>
      </c>
      <c r="B54" s="172" t="s">
        <v>273</v>
      </c>
      <c r="C54" s="217">
        <f>C56+C59</f>
        <v>566.3</v>
      </c>
      <c r="D54" s="217">
        <f>D56+D59</f>
        <v>-28.5</v>
      </c>
      <c r="E54" s="217">
        <f>E56+E59</f>
        <v>537.8</v>
      </c>
      <c r="I54" s="217">
        <f>I56+I59</f>
        <v>546.6999999999999</v>
      </c>
      <c r="J54" s="217">
        <f>J56+J59</f>
        <v>575</v>
      </c>
    </row>
    <row r="55" spans="1:10" ht="9" customHeight="1">
      <c r="A55" s="175"/>
      <c r="B55" s="173"/>
      <c r="C55" s="219"/>
      <c r="D55" s="219"/>
      <c r="E55" s="219"/>
      <c r="I55" s="219"/>
      <c r="J55" s="219"/>
    </row>
    <row r="56" spans="1:10" ht="26.25">
      <c r="A56" s="176" t="s">
        <v>697</v>
      </c>
      <c r="B56" s="179" t="s">
        <v>274</v>
      </c>
      <c r="C56" s="219">
        <f>C57</f>
        <v>562.8</v>
      </c>
      <c r="D56" s="219">
        <f>D57</f>
        <v>-28.5</v>
      </c>
      <c r="E56" s="219">
        <f>E57</f>
        <v>534.3</v>
      </c>
      <c r="I56" s="219">
        <f>I57</f>
        <v>543.1999999999999</v>
      </c>
      <c r="J56" s="219">
        <f>J57</f>
        <v>571.5</v>
      </c>
    </row>
    <row r="57" spans="1:10" ht="26.25">
      <c r="A57" s="178"/>
      <c r="B57" s="179" t="s">
        <v>280</v>
      </c>
      <c r="C57" s="219">
        <v>562.8</v>
      </c>
      <c r="D57" s="219">
        <v>-28.5</v>
      </c>
      <c r="E57" s="219">
        <f>C57+D57</f>
        <v>534.3</v>
      </c>
      <c r="I57" s="219">
        <f>582.9-39.7</f>
        <v>543.1999999999999</v>
      </c>
      <c r="J57" s="219">
        <v>571.5</v>
      </c>
    </row>
    <row r="58" spans="1:10" ht="7.5" customHeight="1">
      <c r="A58" s="175"/>
      <c r="B58" s="179"/>
      <c r="C58" s="219"/>
      <c r="D58" s="219"/>
      <c r="E58" s="219"/>
      <c r="I58" s="219"/>
      <c r="J58" s="219"/>
    </row>
    <row r="59" spans="1:10" ht="26.25">
      <c r="A59" s="176" t="s">
        <v>708</v>
      </c>
      <c r="B59" s="179" t="s">
        <v>275</v>
      </c>
      <c r="C59" s="219">
        <f>C60+C61</f>
        <v>3.5</v>
      </c>
      <c r="D59" s="219">
        <v>0</v>
      </c>
      <c r="E59" s="219">
        <f>E60+E61</f>
        <v>3.5</v>
      </c>
      <c r="I59" s="219">
        <f>I60+I61</f>
        <v>3.5</v>
      </c>
      <c r="J59" s="219">
        <f>J60+J61</f>
        <v>3.5</v>
      </c>
    </row>
    <row r="60" spans="1:10" ht="19.5" customHeight="1" hidden="1">
      <c r="A60" s="182"/>
      <c r="B60" s="179" t="s">
        <v>605</v>
      </c>
      <c r="C60" s="219">
        <v>0</v>
      </c>
      <c r="D60" s="219">
        <v>0</v>
      </c>
      <c r="E60" s="219">
        <v>0</v>
      </c>
      <c r="I60" s="219">
        <v>0</v>
      </c>
      <c r="J60" s="219">
        <v>0</v>
      </c>
    </row>
    <row r="61" spans="1:10" ht="12.75">
      <c r="A61" s="178"/>
      <c r="B61" s="179" t="s">
        <v>276</v>
      </c>
      <c r="C61" s="219">
        <v>3.5</v>
      </c>
      <c r="D61" s="219">
        <v>0</v>
      </c>
      <c r="E61" s="219">
        <v>3.5</v>
      </c>
      <c r="I61" s="219">
        <v>3.5</v>
      </c>
      <c r="J61" s="219">
        <v>3.5</v>
      </c>
    </row>
    <row r="62" spans="1:10" ht="6" customHeight="1">
      <c r="A62" s="175"/>
      <c r="B62" s="181"/>
      <c r="C62" s="219"/>
      <c r="D62" s="219"/>
      <c r="E62" s="219"/>
      <c r="I62" s="219"/>
      <c r="J62" s="219"/>
    </row>
    <row r="63" spans="1:10" s="185" customFormat="1" ht="15">
      <c r="A63" s="139" t="s">
        <v>710</v>
      </c>
      <c r="B63" s="183" t="s">
        <v>277</v>
      </c>
      <c r="C63" s="217">
        <f>C65</f>
        <v>0</v>
      </c>
      <c r="D63" s="217">
        <f>D65</f>
        <v>510</v>
      </c>
      <c r="E63" s="217">
        <f>E65</f>
        <v>4863</v>
      </c>
      <c r="F63" s="184"/>
      <c r="I63" s="217">
        <f>I65</f>
        <v>665</v>
      </c>
      <c r="J63" s="217">
        <f>J65</f>
        <v>699.5</v>
      </c>
    </row>
    <row r="64" spans="1:10" ht="9" customHeight="1">
      <c r="A64" s="211"/>
      <c r="B64" s="209"/>
      <c r="C64" s="222"/>
      <c r="D64" s="222"/>
      <c r="E64" s="222"/>
      <c r="I64" s="222"/>
      <c r="J64" s="222"/>
    </row>
    <row r="65" spans="1:10" ht="12.75">
      <c r="A65" s="353" t="s">
        <v>702</v>
      </c>
      <c r="B65" s="186" t="s">
        <v>278</v>
      </c>
      <c r="C65" s="223">
        <f>SUM(C66:C73)</f>
        <v>0</v>
      </c>
      <c r="D65" s="223">
        <f>SUM(D66:D73)</f>
        <v>510</v>
      </c>
      <c r="E65" s="223">
        <f>SUM(E66:E73)</f>
        <v>4863</v>
      </c>
      <c r="F65" s="166">
        <v>16946641.8</v>
      </c>
      <c r="G65" s="351">
        <f>F65+F75+F76</f>
        <v>17630144.8</v>
      </c>
      <c r="I65" s="223">
        <f>SUM(I66:I73)</f>
        <v>665</v>
      </c>
      <c r="J65" s="223">
        <f>SUM(J66:J73)</f>
        <v>699.5</v>
      </c>
    </row>
    <row r="66" spans="1:10" ht="27.75" customHeight="1">
      <c r="A66" s="354"/>
      <c r="B66" s="186" t="s">
        <v>826</v>
      </c>
      <c r="C66" s="223">
        <v>0</v>
      </c>
      <c r="D66" s="223">
        <v>0</v>
      </c>
      <c r="E66" s="223">
        <v>300</v>
      </c>
      <c r="G66" s="352"/>
      <c r="I66" s="223">
        <v>312</v>
      </c>
      <c r="J66" s="223">
        <v>324.5</v>
      </c>
    </row>
    <row r="67" spans="1:10" ht="13.5" customHeight="1">
      <c r="A67" s="354"/>
      <c r="B67" s="186" t="s">
        <v>804</v>
      </c>
      <c r="C67" s="223">
        <v>0</v>
      </c>
      <c r="D67" s="223">
        <v>80</v>
      </c>
      <c r="E67" s="223">
        <f>C67+D67</f>
        <v>80</v>
      </c>
      <c r="G67" s="352"/>
      <c r="I67" s="223">
        <v>80</v>
      </c>
      <c r="J67" s="223">
        <v>80</v>
      </c>
    </row>
    <row r="68" spans="1:10" ht="16.5" customHeight="1" hidden="1">
      <c r="A68" s="354"/>
      <c r="B68" s="186" t="s">
        <v>803</v>
      </c>
      <c r="C68" s="223">
        <v>0</v>
      </c>
      <c r="D68" s="223">
        <v>430</v>
      </c>
      <c r="E68" s="223">
        <v>0</v>
      </c>
      <c r="G68" s="352"/>
      <c r="I68" s="223">
        <v>0</v>
      </c>
      <c r="J68" s="223">
        <v>0</v>
      </c>
    </row>
    <row r="69" spans="1:10" ht="23.25" customHeight="1">
      <c r="A69" s="354"/>
      <c r="B69" s="186" t="s">
        <v>810</v>
      </c>
      <c r="C69" s="223">
        <v>0</v>
      </c>
      <c r="D69" s="223">
        <v>0</v>
      </c>
      <c r="E69" s="223">
        <v>0</v>
      </c>
      <c r="G69" s="352"/>
      <c r="I69" s="223">
        <v>273</v>
      </c>
      <c r="J69" s="223">
        <v>295</v>
      </c>
    </row>
    <row r="70" spans="1:10" ht="12.75" customHeight="1">
      <c r="A70" s="354"/>
      <c r="B70" s="186" t="s">
        <v>850</v>
      </c>
      <c r="C70" s="223">
        <v>0</v>
      </c>
      <c r="D70" s="223">
        <v>0</v>
      </c>
      <c r="E70" s="223">
        <v>4483</v>
      </c>
      <c r="G70" s="352"/>
      <c r="I70" s="223">
        <v>0</v>
      </c>
      <c r="J70" s="223">
        <v>0</v>
      </c>
    </row>
    <row r="71" spans="1:10" ht="12.75" customHeight="1" hidden="1">
      <c r="A71" s="354"/>
      <c r="B71" s="186" t="s">
        <v>575</v>
      </c>
      <c r="C71" s="223">
        <v>0</v>
      </c>
      <c r="D71" s="223">
        <v>0</v>
      </c>
      <c r="E71" s="223">
        <v>0</v>
      </c>
      <c r="G71" s="352"/>
      <c r="I71" s="223">
        <v>0</v>
      </c>
      <c r="J71" s="223">
        <v>0</v>
      </c>
    </row>
    <row r="72" spans="1:10" ht="24" customHeight="1" hidden="1">
      <c r="A72" s="354"/>
      <c r="B72" s="186" t="s">
        <v>737</v>
      </c>
      <c r="C72" s="223">
        <v>0</v>
      </c>
      <c r="D72" s="223">
        <v>0</v>
      </c>
      <c r="E72" s="223">
        <v>0</v>
      </c>
      <c r="G72" s="352"/>
      <c r="I72" s="223">
        <v>0</v>
      </c>
      <c r="J72" s="223">
        <v>0</v>
      </c>
    </row>
    <row r="73" spans="1:10" ht="12.75" customHeight="1" hidden="1">
      <c r="A73" s="355"/>
      <c r="B73" s="186" t="s">
        <v>712</v>
      </c>
      <c r="C73" s="219">
        <v>0</v>
      </c>
      <c r="D73" s="219">
        <v>0</v>
      </c>
      <c r="E73" s="219">
        <v>0</v>
      </c>
      <c r="G73" s="352"/>
      <c r="H73" s="201"/>
      <c r="I73" s="219">
        <v>0</v>
      </c>
      <c r="J73" s="219">
        <v>0</v>
      </c>
    </row>
    <row r="74" spans="1:10" ht="30.75" customHeight="1" hidden="1">
      <c r="A74" s="195" t="s">
        <v>709</v>
      </c>
      <c r="B74" s="186" t="s">
        <v>291</v>
      </c>
      <c r="C74" s="219"/>
      <c r="D74" s="219"/>
      <c r="E74" s="219"/>
      <c r="G74" s="352"/>
      <c r="H74" s="201"/>
      <c r="I74" s="219"/>
      <c r="J74" s="219"/>
    </row>
    <row r="75" spans="1:10" ht="9" customHeight="1" thickBot="1">
      <c r="A75" s="187"/>
      <c r="B75" s="188"/>
      <c r="C75" s="224"/>
      <c r="D75" s="224"/>
      <c r="E75" s="224"/>
      <c r="F75" s="166">
        <v>463503</v>
      </c>
      <c r="G75" s="352"/>
      <c r="H75" s="201"/>
      <c r="I75" s="224"/>
      <c r="J75" s="224"/>
    </row>
    <row r="76" spans="6:7" ht="12.75">
      <c r="F76" s="166">
        <v>220000</v>
      </c>
      <c r="G76" s="352"/>
    </row>
    <row r="77" spans="1:12" s="189" customFormat="1" ht="12.75">
      <c r="A77" s="167"/>
      <c r="B77" s="190"/>
      <c r="D77" s="225">
        <v>2561.7</v>
      </c>
      <c r="E77" s="225"/>
      <c r="F77" s="166"/>
      <c r="G77" s="167"/>
      <c r="H77" s="167"/>
      <c r="I77" s="225"/>
      <c r="J77" s="225"/>
      <c r="K77" s="167"/>
      <c r="L77" s="167"/>
    </row>
    <row r="78" spans="1:12" s="189" customFormat="1" ht="12.75">
      <c r="A78" s="167"/>
      <c r="B78" s="190"/>
      <c r="C78" s="225"/>
      <c r="D78" s="225">
        <v>430</v>
      </c>
      <c r="E78" s="225"/>
      <c r="F78" s="166"/>
      <c r="G78" s="167"/>
      <c r="H78" s="167"/>
      <c r="I78" s="225"/>
      <c r="J78" s="225"/>
      <c r="K78" s="167"/>
      <c r="L78" s="167"/>
    </row>
    <row r="79" spans="1:12" s="189" customFormat="1" ht="12.75">
      <c r="A79" s="167"/>
      <c r="B79" s="190"/>
      <c r="C79" s="225"/>
      <c r="D79" s="225">
        <v>3401.3</v>
      </c>
      <c r="E79" s="225"/>
      <c r="F79" s="166"/>
      <c r="G79" s="167"/>
      <c r="H79" s="167"/>
      <c r="I79" s="225"/>
      <c r="J79" s="225"/>
      <c r="K79" s="167"/>
      <c r="L79" s="167"/>
    </row>
    <row r="80" spans="1:12" s="189" customFormat="1" ht="12.75">
      <c r="A80" s="167"/>
      <c r="B80" s="190"/>
      <c r="C80" s="225"/>
      <c r="D80" s="225">
        <v>0</v>
      </c>
      <c r="E80" s="225"/>
      <c r="F80" s="166"/>
      <c r="G80" s="167"/>
      <c r="H80" s="167"/>
      <c r="I80" s="225"/>
      <c r="J80" s="225"/>
      <c r="K80" s="167"/>
      <c r="L80" s="167"/>
    </row>
    <row r="81" spans="1:12" s="189" customFormat="1" ht="12.75">
      <c r="A81" s="167"/>
      <c r="B81" s="190"/>
      <c r="C81" s="225"/>
      <c r="D81" s="225">
        <v>-28.5</v>
      </c>
      <c r="E81" s="225"/>
      <c r="F81" s="166"/>
      <c r="G81" s="167"/>
      <c r="H81" s="167"/>
      <c r="I81" s="225"/>
      <c r="J81" s="225"/>
      <c r="K81" s="167"/>
      <c r="L81" s="167"/>
    </row>
    <row r="82" spans="1:12" s="189" customFormat="1" ht="12.75">
      <c r="A82" s="167"/>
      <c r="B82" s="190"/>
      <c r="C82" s="225"/>
      <c r="D82" s="225">
        <v>80</v>
      </c>
      <c r="E82" s="225"/>
      <c r="F82" s="166"/>
      <c r="G82" s="167"/>
      <c r="H82" s="167"/>
      <c r="I82" s="225"/>
      <c r="J82" s="225"/>
      <c r="K82" s="167"/>
      <c r="L82" s="167"/>
    </row>
    <row r="83" spans="1:12" s="189" customFormat="1" ht="12.75">
      <c r="A83" s="167"/>
      <c r="B83" s="190"/>
      <c r="C83" s="225"/>
      <c r="D83" s="225">
        <v>0</v>
      </c>
      <c r="E83" s="225"/>
      <c r="F83" s="166"/>
      <c r="G83" s="167"/>
      <c r="H83" s="167"/>
      <c r="I83" s="225"/>
      <c r="J83" s="225"/>
      <c r="K83" s="167"/>
      <c r="L83" s="167"/>
    </row>
    <row r="84" spans="1:12" s="189" customFormat="1" ht="12.75">
      <c r="A84" s="167"/>
      <c r="B84" s="190"/>
      <c r="C84" s="225"/>
      <c r="D84" s="225"/>
      <c r="E84" s="225"/>
      <c r="F84" s="166"/>
      <c r="G84" s="167"/>
      <c r="H84" s="167"/>
      <c r="I84" s="225"/>
      <c r="J84" s="225"/>
      <c r="K84" s="167"/>
      <c r="L84" s="167"/>
    </row>
    <row r="85" spans="1:12" s="189" customFormat="1" ht="12.75">
      <c r="A85" s="167"/>
      <c r="B85" s="190"/>
      <c r="C85" s="225"/>
      <c r="D85" s="225"/>
      <c r="E85" s="225"/>
      <c r="F85" s="166"/>
      <c r="G85" s="167"/>
      <c r="H85" s="167"/>
      <c r="I85" s="225"/>
      <c r="J85" s="225"/>
      <c r="K85" s="167"/>
      <c r="L85" s="167"/>
    </row>
    <row r="86" spans="1:12" s="189" customFormat="1" ht="12.75">
      <c r="A86" s="167"/>
      <c r="B86" s="190"/>
      <c r="C86" s="225"/>
      <c r="D86" s="225"/>
      <c r="E86" s="225"/>
      <c r="F86" s="166"/>
      <c r="G86" s="167"/>
      <c r="H86" s="167"/>
      <c r="I86" s="225"/>
      <c r="J86" s="225"/>
      <c r="K86" s="167"/>
      <c r="L86" s="167"/>
    </row>
  </sheetData>
  <sheetProtection/>
  <mergeCells count="7">
    <mergeCell ref="G65:G76"/>
    <mergeCell ref="A65:A73"/>
    <mergeCell ref="A7:J7"/>
    <mergeCell ref="A8:J8"/>
    <mergeCell ref="A10:A11"/>
    <mergeCell ref="B10:B11"/>
    <mergeCell ref="E10:J10"/>
  </mergeCells>
  <printOptions/>
  <pageMargins left="1.29921259842519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50"/>
  <sheetViews>
    <sheetView zoomScale="77" zoomScaleNormal="77" workbookViewId="0" topLeftCell="A31">
      <selection activeCell="K14" sqref="K14"/>
    </sheetView>
  </sheetViews>
  <sheetFormatPr defaultColWidth="15.00390625" defaultRowHeight="15"/>
  <cols>
    <col min="1" max="1" width="57.57421875" style="4" customWidth="1"/>
    <col min="2" max="2" width="9.7109375" style="4" customWidth="1"/>
    <col min="3" max="3" width="11.7109375" style="4" customWidth="1"/>
    <col min="4" max="4" width="16.28125" style="243" customWidth="1"/>
    <col min="5" max="5" width="15.57421875" style="243" customWidth="1"/>
    <col min="6" max="6" width="11.140625" style="196" customWidth="1"/>
    <col min="7" max="7" width="8.140625" style="243" customWidth="1"/>
    <col min="8" max="8" width="5.421875" style="243" customWidth="1"/>
    <col min="9" max="9" width="7.140625" style="243" customWidth="1"/>
    <col min="10" max="243" width="10.00390625" style="4" customWidth="1"/>
    <col min="244" max="244" width="70.421875" style="4" customWidth="1"/>
    <col min="245" max="16384" width="15.00390625" style="4" customWidth="1"/>
  </cols>
  <sheetData>
    <row r="1" spans="3:6" ht="12.75">
      <c r="C1" s="192"/>
      <c r="D1" s="364" t="s">
        <v>35</v>
      </c>
      <c r="E1" s="364"/>
      <c r="F1" s="364"/>
    </row>
    <row r="2" spans="3:6" ht="12.75">
      <c r="C2" s="192"/>
      <c r="D2" s="364" t="s">
        <v>34</v>
      </c>
      <c r="E2" s="364"/>
      <c r="F2" s="364"/>
    </row>
    <row r="3" spans="3:6" ht="14.25" customHeight="1">
      <c r="C3" s="364" t="s">
        <v>87</v>
      </c>
      <c r="D3" s="364"/>
      <c r="E3" s="364"/>
      <c r="F3" s="364"/>
    </row>
    <row r="4" spans="3:6" ht="14.25" customHeight="1">
      <c r="C4" s="364" t="s">
        <v>859</v>
      </c>
      <c r="D4" s="364"/>
      <c r="E4" s="364"/>
      <c r="F4" s="364"/>
    </row>
    <row r="5" spans="3:6" ht="12.75">
      <c r="C5" s="192"/>
      <c r="D5" s="364" t="s">
        <v>86</v>
      </c>
      <c r="E5" s="364"/>
      <c r="F5" s="364"/>
    </row>
    <row r="7" spans="1:6" ht="56.25" customHeight="1">
      <c r="A7" s="363" t="s">
        <v>790</v>
      </c>
      <c r="B7" s="363"/>
      <c r="C7" s="363"/>
      <c r="D7" s="363"/>
      <c r="E7" s="363"/>
      <c r="F7" s="363"/>
    </row>
    <row r="8" spans="1:3" ht="17.25" hidden="1">
      <c r="A8" s="5"/>
      <c r="B8" s="5"/>
      <c r="C8" s="5"/>
    </row>
    <row r="9" spans="1:5" ht="18" thickBot="1">
      <c r="A9" s="6"/>
      <c r="B9" s="6"/>
      <c r="C9" s="6"/>
      <c r="D9" s="244"/>
      <c r="E9" s="244"/>
    </row>
    <row r="10" spans="1:6" ht="24" customHeight="1" thickBot="1">
      <c r="A10" s="375" t="s">
        <v>84</v>
      </c>
      <c r="B10" s="368" t="s">
        <v>74</v>
      </c>
      <c r="C10" s="369"/>
      <c r="D10" s="365" t="s">
        <v>776</v>
      </c>
      <c r="E10" s="366"/>
      <c r="F10" s="367"/>
    </row>
    <row r="11" spans="1:6" ht="15.75" customHeight="1" thickBot="1">
      <c r="A11" s="376"/>
      <c r="B11" s="15" t="s">
        <v>75</v>
      </c>
      <c r="C11" s="16" t="s">
        <v>76</v>
      </c>
      <c r="D11" s="302" t="s">
        <v>742</v>
      </c>
      <c r="E11" s="302" t="s">
        <v>743</v>
      </c>
      <c r="F11" s="302" t="s">
        <v>744</v>
      </c>
    </row>
    <row r="12" spans="1:6" ht="15.75" thickBot="1">
      <c r="A12" s="80" t="s">
        <v>51</v>
      </c>
      <c r="B12" s="81" t="s">
        <v>50</v>
      </c>
      <c r="C12" s="82"/>
      <c r="D12" s="278">
        <f>D13+D14+D16+D17+D18+D15</f>
        <v>20661.976000000002</v>
      </c>
      <c r="E12" s="278">
        <f>E13+E14+E16+E17+E18+E15</f>
        <v>21272.1</v>
      </c>
      <c r="F12" s="278">
        <f>F13+F14+F16+F17+F18+F15</f>
        <v>21325.176</v>
      </c>
    </row>
    <row r="13" spans="1:6" ht="45.75" customHeight="1">
      <c r="A13" s="79" t="s">
        <v>26</v>
      </c>
      <c r="B13" s="75"/>
      <c r="C13" s="78" t="s">
        <v>25</v>
      </c>
      <c r="D13" s="279">
        <f>'Пр.7 Р.П. ЦС. ВР'!G19</f>
        <v>50</v>
      </c>
      <c r="E13" s="279">
        <f>'Пр.7 Р.П. ЦС. ВР'!H19</f>
        <v>104</v>
      </c>
      <c r="F13" s="279">
        <f>'Пр.7 Р.П. ЦС. ВР'!I19</f>
        <v>108.2</v>
      </c>
    </row>
    <row r="14" spans="1:6" ht="44.25" customHeight="1">
      <c r="A14" s="79" t="s">
        <v>85</v>
      </c>
      <c r="B14" s="75"/>
      <c r="C14" s="78" t="s">
        <v>18</v>
      </c>
      <c r="D14" s="279">
        <f>'Пр.7 Р.П. ЦС. ВР'!G26</f>
        <v>16945.748000000003</v>
      </c>
      <c r="E14" s="279">
        <f>'Пр.7 Р.П. ЦС. ВР'!H26</f>
        <v>13663.900000000001</v>
      </c>
      <c r="F14" s="279">
        <f>'Пр.7 Р.П. ЦС. ВР'!I26</f>
        <v>14209.58</v>
      </c>
    </row>
    <row r="15" spans="1:6" ht="33.75" customHeight="1">
      <c r="A15" s="79" t="s">
        <v>166</v>
      </c>
      <c r="B15" s="75"/>
      <c r="C15" s="78" t="s">
        <v>165</v>
      </c>
      <c r="D15" s="279">
        <f>'Пр.7 Р.П. ЦС. ВР'!G48</f>
        <v>60.5</v>
      </c>
      <c r="E15" s="279">
        <f>'Пр.7 Р.П. ЦС. ВР'!H48</f>
        <v>60.5</v>
      </c>
      <c r="F15" s="279">
        <f>'Пр.7 Р.П. ЦС. ВР'!I48</f>
        <v>60.5</v>
      </c>
    </row>
    <row r="16" spans="1:6" ht="13.5">
      <c r="A16" s="72" t="s">
        <v>88</v>
      </c>
      <c r="B16" s="77"/>
      <c r="C16" s="78" t="s">
        <v>92</v>
      </c>
      <c r="D16" s="279">
        <f>'Пр.7 Р.П. ЦС. ВР'!G54</f>
        <v>150</v>
      </c>
      <c r="E16" s="279">
        <f>'Пр.7 Р.П. ЦС. ВР'!H54</f>
        <v>0</v>
      </c>
      <c r="F16" s="279">
        <f>'Пр.7 Р.П. ЦС. ВР'!I54</f>
        <v>0</v>
      </c>
    </row>
    <row r="17" spans="1:6" ht="13.5">
      <c r="A17" s="74" t="s">
        <v>54</v>
      </c>
      <c r="B17" s="75"/>
      <c r="C17" s="76" t="s">
        <v>46</v>
      </c>
      <c r="D17" s="279">
        <f>'Пр.7 Р.П. ЦС. ВР'!G61</f>
        <v>400</v>
      </c>
      <c r="E17" s="279">
        <f>'Пр.7 Р.П. ЦС. ВР'!H61</f>
        <v>400</v>
      </c>
      <c r="F17" s="279">
        <f>'Пр.7 Р.П. ЦС. ВР'!I61</f>
        <v>400</v>
      </c>
    </row>
    <row r="18" spans="1:6" ht="14.25" thickBot="1">
      <c r="A18" s="11" t="s">
        <v>24</v>
      </c>
      <c r="B18" s="7"/>
      <c r="C18" s="8" t="s">
        <v>23</v>
      </c>
      <c r="D18" s="280">
        <f>'Пр.7 Р.П. ЦС. ВР'!G67</f>
        <v>3055.728</v>
      </c>
      <c r="E18" s="280">
        <f>'Пр.7 Р.П. ЦС. ВР'!H67</f>
        <v>7043.699999999999</v>
      </c>
      <c r="F18" s="280">
        <f>'Пр.7 Р.П. ЦС. ВР'!I67</f>
        <v>6546.895999999999</v>
      </c>
    </row>
    <row r="19" spans="1:6" ht="27.75" customHeight="1" thickBot="1">
      <c r="A19" s="83" t="s">
        <v>107</v>
      </c>
      <c r="B19" s="81" t="s">
        <v>89</v>
      </c>
      <c r="C19" s="82"/>
      <c r="D19" s="281">
        <f>D20</f>
        <v>534.3</v>
      </c>
      <c r="E19" s="281">
        <f>E20</f>
        <v>543.2</v>
      </c>
      <c r="F19" s="281">
        <f>F20</f>
        <v>571.5</v>
      </c>
    </row>
    <row r="20" spans="1:6" ht="20.25" customHeight="1" thickBot="1">
      <c r="A20" s="72" t="s">
        <v>90</v>
      </c>
      <c r="B20" s="73"/>
      <c r="C20" s="76" t="s">
        <v>91</v>
      </c>
      <c r="D20" s="279">
        <f>'Пр.7 Р.П. ЦС. ВР'!G132</f>
        <v>534.3</v>
      </c>
      <c r="E20" s="279">
        <f>'Пр.7 Р.П. ЦС. ВР'!H132</f>
        <v>543.2</v>
      </c>
      <c r="F20" s="279">
        <f>'Пр.7 Р.П. ЦС. ВР'!I132</f>
        <v>571.5</v>
      </c>
    </row>
    <row r="21" spans="1:6" ht="29.25" customHeight="1" thickBot="1">
      <c r="A21" s="83" t="s">
        <v>56</v>
      </c>
      <c r="B21" s="81" t="s">
        <v>55</v>
      </c>
      <c r="C21" s="82"/>
      <c r="D21" s="281">
        <f>D22+D24+D23</f>
        <v>400</v>
      </c>
      <c r="E21" s="281">
        <f>E22+E24+E23</f>
        <v>364</v>
      </c>
      <c r="F21" s="281">
        <f>F22+F24+F23</f>
        <v>378.64</v>
      </c>
    </row>
    <row r="22" spans="1:6" ht="30.75" customHeight="1">
      <c r="A22" s="72" t="s">
        <v>57</v>
      </c>
      <c r="B22" s="73"/>
      <c r="C22" s="76" t="s">
        <v>39</v>
      </c>
      <c r="D22" s="279">
        <f>'Пр.7 Р.П. ЦС. ВР'!G141</f>
        <v>200</v>
      </c>
      <c r="E22" s="279">
        <f>'Пр.7 Р.П. ЦС. ВР'!H141</f>
        <v>104</v>
      </c>
      <c r="F22" s="279">
        <f>'Пр.7 Р.П. ЦС. ВР'!I141</f>
        <v>108.2</v>
      </c>
    </row>
    <row r="23" spans="1:6" ht="30.75" customHeight="1">
      <c r="A23" s="72" t="s">
        <v>72</v>
      </c>
      <c r="B23" s="73"/>
      <c r="C23" s="76" t="s">
        <v>73</v>
      </c>
      <c r="D23" s="279">
        <f>'Пр.7 Р.П. ЦС. ВР'!G147</f>
        <v>125</v>
      </c>
      <c r="E23" s="279">
        <f>'Пр.7 Р.П. ЦС. ВР'!H147</f>
        <v>156</v>
      </c>
      <c r="F23" s="279">
        <f>'Пр.7 Р.П. ЦС. ВР'!I147</f>
        <v>162.24</v>
      </c>
    </row>
    <row r="24" spans="1:6" ht="30.75" customHeight="1" thickBot="1">
      <c r="A24" s="10" t="s">
        <v>70</v>
      </c>
      <c r="B24" s="12"/>
      <c r="C24" s="8" t="s">
        <v>71</v>
      </c>
      <c r="D24" s="280">
        <f>'Пр.7 Р.П. ЦС. ВР'!G153</f>
        <v>75</v>
      </c>
      <c r="E24" s="280">
        <f>'Пр.7 Р.П. ЦС. ВР'!H153</f>
        <v>104</v>
      </c>
      <c r="F24" s="280">
        <f>'Пр.7 Р.П. ЦС. ВР'!I153</f>
        <v>108.2</v>
      </c>
    </row>
    <row r="25" spans="1:6" ht="21.75" customHeight="1" thickBot="1">
      <c r="A25" s="84" t="s">
        <v>59</v>
      </c>
      <c r="B25" s="81" t="s">
        <v>58</v>
      </c>
      <c r="C25" s="82"/>
      <c r="D25" s="281">
        <f>D28+D27+D26</f>
        <v>21014.7</v>
      </c>
      <c r="E25" s="281">
        <f>E28+E27+E26</f>
        <v>6070.499999999999</v>
      </c>
      <c r="F25" s="281">
        <f>F28+F27+F26</f>
        <v>6873.700000000001</v>
      </c>
    </row>
    <row r="26" spans="1:6" ht="13.5" hidden="1">
      <c r="A26" s="71" t="s">
        <v>688</v>
      </c>
      <c r="B26" s="70"/>
      <c r="C26" s="76" t="s">
        <v>686</v>
      </c>
      <c r="D26" s="279">
        <f>'Пр.7 Р.П. ЦС. ВР'!G160</f>
        <v>0</v>
      </c>
      <c r="E26" s="279"/>
      <c r="F26" s="279"/>
    </row>
    <row r="27" spans="1:6" ht="13.5">
      <c r="A27" s="71" t="s">
        <v>66</v>
      </c>
      <c r="B27" s="70"/>
      <c r="C27" s="76" t="s">
        <v>67</v>
      </c>
      <c r="D27" s="279">
        <f>'Пр.7 Р.П. ЦС. ВР'!G172</f>
        <v>20423.7</v>
      </c>
      <c r="E27" s="279">
        <f>'Пр.7 Р.П. ЦС. ВР'!H172</f>
        <v>4496.299999999999</v>
      </c>
      <c r="F27" s="279">
        <f>'Пр.7 Р.П. ЦС. ВР'!I172</f>
        <v>5233.1</v>
      </c>
    </row>
    <row r="28" spans="1:6" ht="14.25" thickBot="1">
      <c r="A28" s="11" t="s">
        <v>15</v>
      </c>
      <c r="B28" s="13"/>
      <c r="C28" s="8" t="s">
        <v>14</v>
      </c>
      <c r="D28" s="280">
        <f>'Пр.7 Р.П. ЦС. ВР'!G210</f>
        <v>591</v>
      </c>
      <c r="E28" s="280">
        <f>'Пр.7 Р.П. ЦС. ВР'!H210</f>
        <v>1574.2</v>
      </c>
      <c r="F28" s="280">
        <f>'Пр.7 Р.П. ЦС. ВР'!I210</f>
        <v>1640.6</v>
      </c>
    </row>
    <row r="29" spans="1:6" ht="21.75" customHeight="1" thickBot="1">
      <c r="A29" s="84" t="s">
        <v>77</v>
      </c>
      <c r="B29" s="81" t="s">
        <v>49</v>
      </c>
      <c r="C29" s="82"/>
      <c r="D29" s="281">
        <f>D31+D32+D30</f>
        <v>68866.5</v>
      </c>
      <c r="E29" s="281">
        <f>E31+E32+E30</f>
        <v>33598.6</v>
      </c>
      <c r="F29" s="281">
        <f>F31+F32+F30</f>
        <v>38942.799999999996</v>
      </c>
    </row>
    <row r="30" spans="1:6" ht="16.5" customHeight="1">
      <c r="A30" s="71" t="s">
        <v>7</v>
      </c>
      <c r="B30" s="70"/>
      <c r="C30" s="76" t="s">
        <v>6</v>
      </c>
      <c r="D30" s="282">
        <f>'Пр.7 Р.П. ЦС. ВР'!G222</f>
        <v>1305</v>
      </c>
      <c r="E30" s="282">
        <f>'Пр.7 Р.П. ЦС. ВР'!H222</f>
        <v>1663.2</v>
      </c>
      <c r="F30" s="282">
        <f>'Пр.7 Р.П. ЦС. ВР'!I222</f>
        <v>1723.6999999999998</v>
      </c>
    </row>
    <row r="31" spans="1:6" ht="17.25" customHeight="1">
      <c r="A31" s="286" t="s">
        <v>38</v>
      </c>
      <c r="B31" s="69"/>
      <c r="C31" s="287" t="s">
        <v>37</v>
      </c>
      <c r="D31" s="288">
        <f>'Пр.7 Р.П. ЦС. ВР'!G260</f>
        <v>2377.5</v>
      </c>
      <c r="E31" s="288">
        <f>'Пр.7 Р.П. ЦС. ВР'!H260</f>
        <v>2382.6</v>
      </c>
      <c r="F31" s="288">
        <f>'Пр.7 Р.П. ЦС. ВР'!I260</f>
        <v>6718.6</v>
      </c>
    </row>
    <row r="32" spans="1:6" ht="17.25" customHeight="1" thickBot="1">
      <c r="A32" s="11" t="s">
        <v>689</v>
      </c>
      <c r="B32" s="13"/>
      <c r="C32" s="285" t="s">
        <v>69</v>
      </c>
      <c r="D32" s="280">
        <f>'Пр.7 Р.П. ЦС. ВР'!G317</f>
        <v>65184</v>
      </c>
      <c r="E32" s="280">
        <f>'Пр.7 Р.П. ЦС. ВР'!H317</f>
        <v>29552.8</v>
      </c>
      <c r="F32" s="280">
        <f>'Пр.7 Р.П. ЦС. ВР'!I317</f>
        <v>30500.499999999996</v>
      </c>
    </row>
    <row r="33" spans="1:6" ht="19.5" customHeight="1" hidden="1" thickBot="1">
      <c r="A33" s="80" t="s">
        <v>749</v>
      </c>
      <c r="B33" s="81" t="s">
        <v>746</v>
      </c>
      <c r="C33" s="82"/>
      <c r="D33" s="281">
        <f>D34</f>
        <v>0</v>
      </c>
      <c r="E33" s="281">
        <f>E34</f>
        <v>0</v>
      </c>
      <c r="F33" s="281">
        <f>F34</f>
        <v>0</v>
      </c>
    </row>
    <row r="34" spans="1:6" ht="20.25" customHeight="1" hidden="1" thickBot="1">
      <c r="A34" s="9" t="s">
        <v>750</v>
      </c>
      <c r="B34" s="13"/>
      <c r="C34" s="8" t="s">
        <v>747</v>
      </c>
      <c r="D34" s="280">
        <f>'Пр.7 Р.П. ЦС. ВР'!G431</f>
        <v>0</v>
      </c>
      <c r="E34" s="280">
        <f>'Пр.7 Р.П. ЦС. ВР'!H431</f>
        <v>0</v>
      </c>
      <c r="F34" s="280">
        <f>'Пр.7 Р.П. ЦС. ВР'!I431</f>
        <v>0</v>
      </c>
    </row>
    <row r="35" spans="1:6" ht="19.5" customHeight="1" thickBot="1">
      <c r="A35" s="80" t="s">
        <v>579</v>
      </c>
      <c r="B35" s="81" t="s">
        <v>580</v>
      </c>
      <c r="C35" s="82"/>
      <c r="D35" s="281">
        <f>D36</f>
        <v>20</v>
      </c>
      <c r="E35" s="281">
        <f>E36</f>
        <v>150</v>
      </c>
      <c r="F35" s="281">
        <f>F36</f>
        <v>150</v>
      </c>
    </row>
    <row r="36" spans="1:6" ht="20.25" customHeight="1" thickBot="1">
      <c r="A36" s="9" t="s">
        <v>581</v>
      </c>
      <c r="B36" s="13"/>
      <c r="C36" s="8" t="s">
        <v>582</v>
      </c>
      <c r="D36" s="280">
        <f>'Пр.7 Р.П. ЦС. ВР'!G433</f>
        <v>20</v>
      </c>
      <c r="E36" s="280">
        <f>'Пр.7 Р.П. ЦС. ВР'!H433</f>
        <v>150</v>
      </c>
      <c r="F36" s="280">
        <f>'Пр.7 Р.П. ЦС. ВР'!I433</f>
        <v>150</v>
      </c>
    </row>
    <row r="37" spans="1:6" ht="20.25" customHeight="1" thickBot="1">
      <c r="A37" s="80" t="s">
        <v>63</v>
      </c>
      <c r="B37" s="81" t="s">
        <v>60</v>
      </c>
      <c r="C37" s="82"/>
      <c r="D37" s="281">
        <f>D38</f>
        <v>13724.600000000002</v>
      </c>
      <c r="E37" s="281">
        <f>E38</f>
        <v>11263.4</v>
      </c>
      <c r="F37" s="281">
        <f>F38</f>
        <v>11710.8</v>
      </c>
    </row>
    <row r="38" spans="1:6" ht="20.25" customHeight="1" thickBot="1">
      <c r="A38" s="9" t="s">
        <v>3</v>
      </c>
      <c r="B38" s="13"/>
      <c r="C38" s="8" t="s">
        <v>2</v>
      </c>
      <c r="D38" s="280">
        <f>'Пр.7 Р.П. ЦС. ВР'!G454</f>
        <v>13724.600000000002</v>
      </c>
      <c r="E38" s="280">
        <f>'Пр.7 Р.П. ЦС. ВР'!H454</f>
        <v>11263.4</v>
      </c>
      <c r="F38" s="280">
        <f>'Пр.7 Р.П. ЦС. ВР'!I454</f>
        <v>11710.8</v>
      </c>
    </row>
    <row r="39" spans="1:6" ht="20.25" customHeight="1" thickBot="1">
      <c r="A39" s="80" t="s">
        <v>52</v>
      </c>
      <c r="B39" s="81" t="s">
        <v>53</v>
      </c>
      <c r="C39" s="82"/>
      <c r="D39" s="281">
        <f>D40+D41</f>
        <v>5908.5</v>
      </c>
      <c r="E39" s="281">
        <f>E40+E41</f>
        <v>4557.2</v>
      </c>
      <c r="F39" s="281">
        <f>F40+F41</f>
        <v>2657.8</v>
      </c>
    </row>
    <row r="40" spans="1:6" ht="24" customHeight="1">
      <c r="A40" s="118" t="s">
        <v>17</v>
      </c>
      <c r="B40" s="119"/>
      <c r="C40" s="120" t="s">
        <v>48</v>
      </c>
      <c r="D40" s="283">
        <f>'Пр.7 Р.П. ЦС. ВР'!G497</f>
        <v>1414.7</v>
      </c>
      <c r="E40" s="283">
        <f>'Пр.7 Р.П. ЦС. ВР'!H497</f>
        <v>1471.3</v>
      </c>
      <c r="F40" s="283">
        <f>'Пр.7 Р.П. ЦС. ВР'!I497</f>
        <v>1530.2</v>
      </c>
    </row>
    <row r="41" spans="1:6" ht="19.5" customHeight="1" thickBot="1">
      <c r="A41" s="68" t="s">
        <v>824</v>
      </c>
      <c r="B41" s="69"/>
      <c r="C41" s="14" t="s">
        <v>825</v>
      </c>
      <c r="D41" s="284">
        <f>'Пр.7 Р.П. ЦС. ВР'!G503</f>
        <v>4493.8</v>
      </c>
      <c r="E41" s="284">
        <f>'Пр.7 Р.П. ЦС. ВР'!H503</f>
        <v>3085.9</v>
      </c>
      <c r="F41" s="284">
        <f>'Пр.7 Р.П. ЦС. ВР'!I503</f>
        <v>1127.6</v>
      </c>
    </row>
    <row r="42" spans="1:6" ht="24" customHeight="1" thickBot="1">
      <c r="A42" s="80" t="s">
        <v>64</v>
      </c>
      <c r="B42" s="81" t="s">
        <v>61</v>
      </c>
      <c r="C42" s="85"/>
      <c r="D42" s="278">
        <f>D43</f>
        <v>3351.2</v>
      </c>
      <c r="E42" s="278">
        <f>E43</f>
        <v>3485.2</v>
      </c>
      <c r="F42" s="278">
        <f>F43</f>
        <v>3624.6000000000004</v>
      </c>
    </row>
    <row r="43" spans="1:6" ht="21" customHeight="1" thickBot="1">
      <c r="A43" s="9" t="s">
        <v>5</v>
      </c>
      <c r="B43" s="13"/>
      <c r="C43" s="8" t="s">
        <v>4</v>
      </c>
      <c r="D43" s="280">
        <f>'Пр.7 Р.П. ЦС. ВР'!G527</f>
        <v>3351.2</v>
      </c>
      <c r="E43" s="280">
        <f>'Пр.7 Р.П. ЦС. ВР'!H527</f>
        <v>3485.2</v>
      </c>
      <c r="F43" s="280">
        <f>'Пр.7 Р.П. ЦС. ВР'!I527</f>
        <v>3624.6000000000004</v>
      </c>
    </row>
    <row r="44" spans="1:6" ht="21.75" customHeight="1" hidden="1" thickBot="1">
      <c r="A44" s="80" t="s">
        <v>65</v>
      </c>
      <c r="B44" s="81" t="s">
        <v>62</v>
      </c>
      <c r="C44" s="85"/>
      <c r="D44" s="278" t="e">
        <f>D45</f>
        <v>#REF!</v>
      </c>
      <c r="E44" s="278"/>
      <c r="F44" s="278"/>
    </row>
    <row r="45" spans="1:6" ht="19.5" customHeight="1" hidden="1" thickBot="1">
      <c r="A45" s="9" t="s">
        <v>43</v>
      </c>
      <c r="B45" s="13"/>
      <c r="C45" s="8" t="s">
        <v>42</v>
      </c>
      <c r="D45" s="280" t="e">
        <f>#REF!</f>
        <v>#REF!</v>
      </c>
      <c r="E45" s="280"/>
      <c r="F45" s="280"/>
    </row>
    <row r="46" spans="1:6" ht="26.25" customHeight="1" thickBot="1">
      <c r="A46" s="370" t="s">
        <v>791</v>
      </c>
      <c r="B46" s="371"/>
      <c r="C46" s="372"/>
      <c r="D46" s="313">
        <f>D12+D19+D21+D29+D25+D35+D37+D39+D42+D33</f>
        <v>134481.776</v>
      </c>
      <c r="E46" s="313">
        <f>E12+E19+E21+E29+E25+E35+E37+E39+E42+E33</f>
        <v>81304.19999999998</v>
      </c>
      <c r="F46" s="313">
        <f>F12+F19+F21+F29+F25+F35+F37+F39+F42+F33</f>
        <v>86235.016</v>
      </c>
    </row>
    <row r="47" spans="1:6" ht="26.25" customHeight="1" thickBot="1">
      <c r="A47" s="373" t="s">
        <v>792</v>
      </c>
      <c r="B47" s="374"/>
      <c r="C47" s="374"/>
      <c r="D47" s="278"/>
      <c r="E47" s="278">
        <f>(E46-543.2-3.5-4152.5)*0.025</f>
        <v>1915.1249999999998</v>
      </c>
      <c r="F47" s="278">
        <f>(F46-2222.5-652.2)*0.05</f>
        <v>4168.0158</v>
      </c>
    </row>
    <row r="48" spans="1:6" ht="19.5" customHeight="1" thickBot="1">
      <c r="A48" s="370" t="s">
        <v>1</v>
      </c>
      <c r="B48" s="371"/>
      <c r="C48" s="372"/>
      <c r="D48" s="314">
        <f>D46+D47</f>
        <v>134481.776</v>
      </c>
      <c r="E48" s="314">
        <f>E46+E47</f>
        <v>83219.32499999998</v>
      </c>
      <c r="F48" s="314">
        <f>F46+F47</f>
        <v>90403.0318</v>
      </c>
    </row>
    <row r="49" spans="4:6" ht="12.75" hidden="1">
      <c r="D49" s="245">
        <f>'Пр.7 Р.П. ЦС. ВР'!G539-'Пр.5 Раз.,Подразд'!D46</f>
        <v>0</v>
      </c>
      <c r="E49" s="245">
        <f>'Пр.7 Р.П. ЦС. ВР'!H539-'Пр.5 Раз.,Подразд'!E46</f>
        <v>0</v>
      </c>
      <c r="F49" s="245">
        <f>'Пр.7 Р.П. ЦС. ВР'!I539-'Пр.5 Раз.,Подразд'!F46</f>
        <v>0</v>
      </c>
    </row>
    <row r="50" ht="12.75">
      <c r="F50" s="210"/>
    </row>
  </sheetData>
  <sheetProtection/>
  <mergeCells count="12">
    <mergeCell ref="D10:F10"/>
    <mergeCell ref="B10:C10"/>
    <mergeCell ref="A48:C48"/>
    <mergeCell ref="A47:C47"/>
    <mergeCell ref="A46:C46"/>
    <mergeCell ref="A10:A11"/>
    <mergeCell ref="A7:F7"/>
    <mergeCell ref="D1:F1"/>
    <mergeCell ref="D2:F2"/>
    <mergeCell ref="C3:F3"/>
    <mergeCell ref="C4:F4"/>
    <mergeCell ref="D5:F5"/>
  </mergeCells>
  <printOptions/>
  <pageMargins left="1.299212598425197" right="0.1968503937007874" top="0.5905511811023623" bottom="0.3937007874015748" header="0.31496062992125984" footer="0.31496062992125984"/>
  <pageSetup fitToHeight="2" horizontalDpi="600" verticalDpi="600" orientation="portrait" paperSize="9" scale="7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4"/>
  <sheetViews>
    <sheetView view="pageBreakPreview" zoomScale="86" zoomScaleNormal="97" zoomScaleSheetLayoutView="86" zoomScalePageLayoutView="0" workbookViewId="0" topLeftCell="A19">
      <selection activeCell="G64" sqref="G64"/>
    </sheetView>
  </sheetViews>
  <sheetFormatPr defaultColWidth="9.140625" defaultRowHeight="15"/>
  <cols>
    <col min="1" max="1" width="66.7109375" style="17" customWidth="1"/>
    <col min="2" max="2" width="12.7109375" style="18" customWidth="1"/>
    <col min="3" max="3" width="9.140625" style="18" customWidth="1"/>
    <col min="4" max="4" width="7.57421875" style="18" customWidth="1"/>
    <col min="5" max="7" width="11.7109375" style="234" customWidth="1"/>
    <col min="8" max="8" width="11.00390625" style="234" customWidth="1"/>
    <col min="9" max="9" width="11.421875" style="234" customWidth="1"/>
    <col min="10" max="10" width="10.421875" style="17" hidden="1" customWidth="1"/>
    <col min="11" max="11" width="12.28125" style="17" hidden="1" customWidth="1"/>
    <col min="12" max="12" width="12.57421875" style="17" hidden="1" customWidth="1"/>
    <col min="13" max="16384" width="8.8515625" style="17" customWidth="1"/>
  </cols>
  <sheetData>
    <row r="1" spans="2:9" ht="14.25" customHeight="1">
      <c r="B1" s="380" t="s">
        <v>35</v>
      </c>
      <c r="C1" s="380"/>
      <c r="D1" s="380"/>
      <c r="E1" s="380"/>
      <c r="F1" s="380"/>
      <c r="G1" s="380"/>
      <c r="H1" s="380"/>
      <c r="I1" s="380"/>
    </row>
    <row r="2" spans="2:9" ht="14.25" customHeight="1">
      <c r="B2" s="379" t="s">
        <v>34</v>
      </c>
      <c r="C2" s="379"/>
      <c r="D2" s="379"/>
      <c r="E2" s="379"/>
      <c r="F2" s="379"/>
      <c r="G2" s="379"/>
      <c r="H2" s="379"/>
      <c r="I2" s="379"/>
    </row>
    <row r="3" spans="2:9" s="2" customFormat="1" ht="12.75">
      <c r="B3" s="384" t="s">
        <v>87</v>
      </c>
      <c r="C3" s="384"/>
      <c r="D3" s="384"/>
      <c r="E3" s="384"/>
      <c r="F3" s="384"/>
      <c r="G3" s="384"/>
      <c r="H3" s="384"/>
      <c r="I3" s="384"/>
    </row>
    <row r="4" spans="2:9" ht="14.25" customHeight="1">
      <c r="B4" s="364"/>
      <c r="C4" s="364"/>
      <c r="D4" s="364"/>
      <c r="E4" s="364"/>
      <c r="F4" s="364" t="s">
        <v>857</v>
      </c>
      <c r="G4" s="364"/>
      <c r="H4" s="364"/>
      <c r="I4" s="364"/>
    </row>
    <row r="5" spans="2:9" ht="14.25" customHeight="1">
      <c r="B5" s="297"/>
      <c r="C5" s="380" t="s">
        <v>118</v>
      </c>
      <c r="D5" s="380"/>
      <c r="E5" s="380"/>
      <c r="F5" s="380"/>
      <c r="G5" s="380"/>
      <c r="H5" s="380"/>
      <c r="I5" s="380"/>
    </row>
    <row r="6" spans="5:9" ht="3" customHeight="1">
      <c r="E6" s="233"/>
      <c r="F6" s="233"/>
      <c r="G6" s="233"/>
      <c r="H6" s="233"/>
      <c r="I6" s="233"/>
    </row>
    <row r="7" spans="5:9" ht="13.5" hidden="1">
      <c r="E7" s="233"/>
      <c r="F7" s="233"/>
      <c r="G7" s="233"/>
      <c r="H7" s="233"/>
      <c r="I7" s="233"/>
    </row>
    <row r="8" spans="1:9" ht="61.5" customHeight="1">
      <c r="A8" s="385" t="s">
        <v>793</v>
      </c>
      <c r="B8" s="385"/>
      <c r="C8" s="385"/>
      <c r="D8" s="385"/>
      <c r="E8" s="385"/>
      <c r="F8" s="385"/>
      <c r="G8" s="385"/>
      <c r="H8" s="385"/>
      <c r="I8" s="385"/>
    </row>
    <row r="9" ht="0.75" customHeight="1" thickBot="1"/>
    <row r="10" spans="1:9" ht="24" customHeight="1">
      <c r="A10" s="377" t="s">
        <v>33</v>
      </c>
      <c r="B10" s="378" t="s">
        <v>32</v>
      </c>
      <c r="C10" s="378" t="s">
        <v>31</v>
      </c>
      <c r="D10" s="377" t="s">
        <v>30</v>
      </c>
      <c r="E10" s="347" t="s">
        <v>856</v>
      </c>
      <c r="F10" s="349" t="s">
        <v>852</v>
      </c>
      <c r="G10" s="386" t="s">
        <v>29</v>
      </c>
      <c r="H10" s="386"/>
      <c r="I10" s="386"/>
    </row>
    <row r="11" spans="1:9" s="21" customFormat="1" ht="14.25" thickBot="1">
      <c r="A11" s="377"/>
      <c r="B11" s="378"/>
      <c r="C11" s="378"/>
      <c r="D11" s="377"/>
      <c r="E11" s="348"/>
      <c r="F11" s="350"/>
      <c r="G11" s="303" t="s">
        <v>777</v>
      </c>
      <c r="H11" s="303" t="s">
        <v>778</v>
      </c>
      <c r="I11" s="303" t="s">
        <v>744</v>
      </c>
    </row>
    <row r="12" spans="1:12" s="58" customFormat="1" ht="39">
      <c r="A12" s="45" t="s">
        <v>794</v>
      </c>
      <c r="B12" s="289" t="s">
        <v>341</v>
      </c>
      <c r="C12" s="289"/>
      <c r="D12" s="289"/>
      <c r="E12" s="227">
        <f>E13+E18+E48+E60+E34</f>
        <v>3847.6000000000004</v>
      </c>
      <c r="F12" s="227">
        <f>F13+F18+F34+F48+F60</f>
        <v>-1220.1</v>
      </c>
      <c r="G12" s="227">
        <f>G13+G18+G38+G48+G60</f>
        <v>2627.5</v>
      </c>
      <c r="H12" s="227">
        <f>H13+H18+H48+H60</f>
        <v>2630.6</v>
      </c>
      <c r="I12" s="227">
        <f>I13+I18+I48+I60</f>
        <v>6364</v>
      </c>
      <c r="J12" s="320">
        <f>G12+G69+G103+G136+G185+G213+G255+G269+G275+G281+G296+G310+G316+G333+G343+G359+G365+G371</f>
        <v>105864.6</v>
      </c>
      <c r="K12" s="320">
        <f>H12+H69+H103+H136+H185+H213+H255+H269+H275+H281+H296+H310+H316+H333+H343+H359+H365+H371</f>
        <v>54450.700000000004</v>
      </c>
      <c r="L12" s="320">
        <f>I12+I69+I103+I136+I185+I213+I255+I269+I275+I281+I296+I310+I316+I333+I343+I359+I365+I371</f>
        <v>57284.13999999999</v>
      </c>
    </row>
    <row r="13" spans="1:12" s="67" customFormat="1" ht="26.25">
      <c r="A13" s="29" t="s">
        <v>557</v>
      </c>
      <c r="B13" s="289" t="s">
        <v>358</v>
      </c>
      <c r="C13" s="289"/>
      <c r="D13" s="289"/>
      <c r="E13" s="227">
        <f>E15</f>
        <v>250</v>
      </c>
      <c r="F13" s="227">
        <f>F15</f>
        <v>-150</v>
      </c>
      <c r="G13" s="227">
        <f>G15</f>
        <v>100</v>
      </c>
      <c r="H13" s="227">
        <f>H15</f>
        <v>260</v>
      </c>
      <c r="I13" s="227">
        <f>I15</f>
        <v>270.4</v>
      </c>
      <c r="J13" s="321"/>
      <c r="K13" s="321"/>
      <c r="L13" s="321"/>
    </row>
    <row r="14" spans="1:12" s="67" customFormat="1" ht="26.25">
      <c r="A14" s="29" t="s">
        <v>682</v>
      </c>
      <c r="B14" s="289" t="s">
        <v>357</v>
      </c>
      <c r="C14" s="289"/>
      <c r="D14" s="289"/>
      <c r="E14" s="227">
        <f aca="true" t="shared" si="0" ref="E14:I16">E15</f>
        <v>250</v>
      </c>
      <c r="F14" s="227">
        <f t="shared" si="0"/>
        <v>-150</v>
      </c>
      <c r="G14" s="227">
        <f t="shared" si="0"/>
        <v>100</v>
      </c>
      <c r="H14" s="227">
        <f t="shared" si="0"/>
        <v>260</v>
      </c>
      <c r="I14" s="227">
        <f t="shared" si="0"/>
        <v>270.4</v>
      </c>
      <c r="J14" s="321"/>
      <c r="K14" s="321"/>
      <c r="L14" s="321"/>
    </row>
    <row r="15" spans="1:13" s="28" customFormat="1" ht="26.25">
      <c r="A15" s="29" t="s">
        <v>556</v>
      </c>
      <c r="B15" s="289" t="s">
        <v>356</v>
      </c>
      <c r="C15" s="289"/>
      <c r="D15" s="27"/>
      <c r="E15" s="227">
        <f t="shared" si="0"/>
        <v>250</v>
      </c>
      <c r="F15" s="227">
        <f t="shared" si="0"/>
        <v>-150</v>
      </c>
      <c r="G15" s="227">
        <f t="shared" si="0"/>
        <v>100</v>
      </c>
      <c r="H15" s="227">
        <f t="shared" si="0"/>
        <v>260</v>
      </c>
      <c r="I15" s="227">
        <f t="shared" si="0"/>
        <v>270.4</v>
      </c>
      <c r="M15" s="330"/>
    </row>
    <row r="16" spans="1:9" s="28" customFormat="1" ht="15.75" customHeight="1">
      <c r="A16" s="30" t="s">
        <v>148</v>
      </c>
      <c r="B16" s="289" t="s">
        <v>356</v>
      </c>
      <c r="C16" s="290" t="s">
        <v>162</v>
      </c>
      <c r="D16" s="27"/>
      <c r="E16" s="227">
        <f t="shared" si="0"/>
        <v>250</v>
      </c>
      <c r="F16" s="227">
        <f t="shared" si="0"/>
        <v>-150</v>
      </c>
      <c r="G16" s="227">
        <f t="shared" si="0"/>
        <v>100</v>
      </c>
      <c r="H16" s="227">
        <f t="shared" si="0"/>
        <v>260</v>
      </c>
      <c r="I16" s="227">
        <f t="shared" si="0"/>
        <v>270.4</v>
      </c>
    </row>
    <row r="17" spans="1:9" s="28" customFormat="1" ht="13.5">
      <c r="A17" s="291" t="s">
        <v>7</v>
      </c>
      <c r="B17" s="289" t="s">
        <v>356</v>
      </c>
      <c r="C17" s="290" t="s">
        <v>162</v>
      </c>
      <c r="D17" s="27" t="s">
        <v>6</v>
      </c>
      <c r="E17" s="227">
        <f>'Пр.7 Р.П. ЦС. ВР'!E236</f>
        <v>250</v>
      </c>
      <c r="F17" s="227">
        <f>'Пр.7 Р.П. ЦС. ВР'!F236</f>
        <v>-150</v>
      </c>
      <c r="G17" s="227">
        <f>'Пр.7 Р.П. ЦС. ВР'!G236</f>
        <v>100</v>
      </c>
      <c r="H17" s="227">
        <f>'Пр.7 Р.П. ЦС. ВР'!H236</f>
        <v>260</v>
      </c>
      <c r="I17" s="227">
        <f>'Пр.7 Р.П. ЦС. ВР'!I236</f>
        <v>270.4</v>
      </c>
    </row>
    <row r="18" spans="1:9" s="28" customFormat="1" ht="30" customHeight="1">
      <c r="A18" s="30" t="s">
        <v>527</v>
      </c>
      <c r="B18" s="289" t="s">
        <v>444</v>
      </c>
      <c r="C18" s="289"/>
      <c r="D18" s="27"/>
      <c r="E18" s="227">
        <f>E19</f>
        <v>2628.3</v>
      </c>
      <c r="F18" s="227">
        <f>F19</f>
        <v>-1020.1</v>
      </c>
      <c r="G18" s="227">
        <f>G19</f>
        <v>1608.1999999999998</v>
      </c>
      <c r="H18" s="227">
        <f>H19</f>
        <v>1373.6</v>
      </c>
      <c r="I18" s="227">
        <f>I19</f>
        <v>5162.6</v>
      </c>
    </row>
    <row r="19" spans="1:9" s="67" customFormat="1" ht="26.25" customHeight="1">
      <c r="A19" s="51" t="s">
        <v>578</v>
      </c>
      <c r="B19" s="289" t="s">
        <v>465</v>
      </c>
      <c r="C19" s="289"/>
      <c r="D19" s="289"/>
      <c r="E19" s="227">
        <f>E20+E24+E26+E28+E31</f>
        <v>2628.3</v>
      </c>
      <c r="F19" s="227">
        <f>F20+F24+F26+F28+F31</f>
        <v>-1020.1</v>
      </c>
      <c r="G19" s="227">
        <f>G20+G24+G26+G28+G31</f>
        <v>1608.1999999999998</v>
      </c>
      <c r="H19" s="227">
        <f>H20+H24+H26+H28+H31</f>
        <v>1373.6</v>
      </c>
      <c r="I19" s="227">
        <f>I20+I24+I26+I28+I31</f>
        <v>5162.6</v>
      </c>
    </row>
    <row r="20" spans="1:9" s="28" customFormat="1" ht="20.25" customHeight="1" hidden="1">
      <c r="A20" s="26" t="s">
        <v>548</v>
      </c>
      <c r="B20" s="289" t="s">
        <v>443</v>
      </c>
      <c r="C20" s="289"/>
      <c r="D20" s="27"/>
      <c r="E20" s="227">
        <f aca="true" t="shared" si="1" ref="E20:I21">E21</f>
        <v>0</v>
      </c>
      <c r="F20" s="227">
        <f t="shared" si="1"/>
        <v>0</v>
      </c>
      <c r="G20" s="227">
        <f t="shared" si="1"/>
        <v>0</v>
      </c>
      <c r="H20" s="227">
        <f t="shared" si="1"/>
        <v>0</v>
      </c>
      <c r="I20" s="227">
        <f t="shared" si="1"/>
        <v>0</v>
      </c>
    </row>
    <row r="21" spans="1:9" s="28" customFormat="1" ht="26.25" hidden="1">
      <c r="A21" s="30" t="s">
        <v>148</v>
      </c>
      <c r="B21" s="289" t="s">
        <v>443</v>
      </c>
      <c r="C21" s="290" t="s">
        <v>162</v>
      </c>
      <c r="D21" s="27"/>
      <c r="E21" s="227">
        <f t="shared" si="1"/>
        <v>0</v>
      </c>
      <c r="F21" s="227">
        <f t="shared" si="1"/>
        <v>0</v>
      </c>
      <c r="G21" s="227">
        <f t="shared" si="1"/>
        <v>0</v>
      </c>
      <c r="H21" s="227">
        <f t="shared" si="1"/>
        <v>0</v>
      </c>
      <c r="I21" s="227">
        <f t="shared" si="1"/>
        <v>0</v>
      </c>
    </row>
    <row r="22" spans="1:9" s="28" customFormat="1" ht="13.5" hidden="1">
      <c r="A22" s="26" t="s">
        <v>24</v>
      </c>
      <c r="B22" s="289" t="s">
        <v>443</v>
      </c>
      <c r="C22" s="290" t="s">
        <v>162</v>
      </c>
      <c r="D22" s="27" t="s">
        <v>23</v>
      </c>
      <c r="E22" s="227"/>
      <c r="F22" s="227"/>
      <c r="G22" s="227"/>
      <c r="H22" s="227"/>
      <c r="I22" s="227"/>
    </row>
    <row r="23" spans="1:9" s="28" customFormat="1" ht="27.75" customHeight="1">
      <c r="A23" s="26" t="s">
        <v>548</v>
      </c>
      <c r="B23" s="289" t="s">
        <v>443</v>
      </c>
      <c r="C23" s="289"/>
      <c r="D23" s="27"/>
      <c r="E23" s="227">
        <f>E24+E32+E26</f>
        <v>2628.3</v>
      </c>
      <c r="F23" s="227">
        <f>F24+F32+F26</f>
        <v>-1020.1</v>
      </c>
      <c r="G23" s="227">
        <f>G24+G32+G26</f>
        <v>1608.1999999999998</v>
      </c>
      <c r="H23" s="227">
        <f>H24+H32+H26</f>
        <v>1373.6</v>
      </c>
      <c r="I23" s="227">
        <f>I24+I32+I26</f>
        <v>5162.6</v>
      </c>
    </row>
    <row r="24" spans="1:9" s="28" customFormat="1" ht="26.25">
      <c r="A24" s="30" t="s">
        <v>148</v>
      </c>
      <c r="B24" s="289" t="s">
        <v>443</v>
      </c>
      <c r="C24" s="290" t="s">
        <v>162</v>
      </c>
      <c r="D24" s="27"/>
      <c r="E24" s="227">
        <f>E25</f>
        <v>1228.3</v>
      </c>
      <c r="F24" s="227">
        <f>F25</f>
        <v>-1020.1</v>
      </c>
      <c r="G24" s="227">
        <f>G25</f>
        <v>208.19999999999993</v>
      </c>
      <c r="H24" s="227">
        <f>H25</f>
        <v>333.6</v>
      </c>
      <c r="I24" s="227">
        <f>I25</f>
        <v>4081</v>
      </c>
    </row>
    <row r="25" spans="1:9" s="28" customFormat="1" ht="13.5">
      <c r="A25" s="291" t="s">
        <v>38</v>
      </c>
      <c r="B25" s="289" t="s">
        <v>443</v>
      </c>
      <c r="C25" s="290" t="s">
        <v>162</v>
      </c>
      <c r="D25" s="27" t="s">
        <v>37</v>
      </c>
      <c r="E25" s="227">
        <f>'Пр.7 Р.П. ЦС. ВР'!E282</f>
        <v>1228.3</v>
      </c>
      <c r="F25" s="227">
        <f>'Пр.7 Р.П. ЦС. ВР'!F282</f>
        <v>-1020.1</v>
      </c>
      <c r="G25" s="227">
        <f>'Пр.7 Р.П. ЦС. ВР'!G282</f>
        <v>208.19999999999993</v>
      </c>
      <c r="H25" s="227">
        <f>'Пр.7 Р.П. ЦС. ВР'!H282</f>
        <v>333.6</v>
      </c>
      <c r="I25" s="227">
        <f>'Пр.7 Р.П. ЦС. ВР'!I282</f>
        <v>4081</v>
      </c>
    </row>
    <row r="26" spans="1:9" s="28" customFormat="1" ht="26.25">
      <c r="A26" s="30" t="s">
        <v>148</v>
      </c>
      <c r="B26" s="289" t="s">
        <v>443</v>
      </c>
      <c r="C26" s="289" t="s">
        <v>162</v>
      </c>
      <c r="D26" s="27"/>
      <c r="E26" s="227">
        <f>E27</f>
        <v>1100</v>
      </c>
      <c r="F26" s="227">
        <f>F27</f>
        <v>0</v>
      </c>
      <c r="G26" s="227">
        <f>G27</f>
        <v>1100</v>
      </c>
      <c r="H26" s="227">
        <f>H27</f>
        <v>728</v>
      </c>
      <c r="I26" s="227">
        <f>I27</f>
        <v>757.1</v>
      </c>
    </row>
    <row r="27" spans="1:9" s="28" customFormat="1" ht="13.5">
      <c r="A27" s="291" t="s">
        <v>68</v>
      </c>
      <c r="B27" s="289" t="s">
        <v>443</v>
      </c>
      <c r="C27" s="289" t="s">
        <v>162</v>
      </c>
      <c r="D27" s="27" t="s">
        <v>69</v>
      </c>
      <c r="E27" s="227">
        <f>'Пр.7 Р.П. ЦС. ВР'!E382+'Пр.7 Р.П. ЦС. ВР'!E350</f>
        <v>1100</v>
      </c>
      <c r="F27" s="227">
        <f>'Пр.7 Р.П. ЦС. ВР'!F382</f>
        <v>0</v>
      </c>
      <c r="G27" s="227">
        <f>E27+F27</f>
        <v>1100</v>
      </c>
      <c r="H27" s="227">
        <f>'Пр.7 Р.П. ЦС. ВР'!H350</f>
        <v>728</v>
      </c>
      <c r="I27" s="227">
        <f>'Пр.7 Р.П. ЦС. ВР'!I350</f>
        <v>757.1</v>
      </c>
    </row>
    <row r="28" spans="1:9" s="28" customFormat="1" ht="39" hidden="1">
      <c r="A28" s="29" t="s">
        <v>576</v>
      </c>
      <c r="B28" s="1" t="s">
        <v>443</v>
      </c>
      <c r="C28" s="290"/>
      <c r="D28" s="27"/>
      <c r="E28" s="227">
        <f aca="true" t="shared" si="2" ref="E28:I29">E29</f>
        <v>0</v>
      </c>
      <c r="F28" s="227">
        <f t="shared" si="2"/>
        <v>0</v>
      </c>
      <c r="G28" s="227">
        <f t="shared" si="2"/>
        <v>0</v>
      </c>
      <c r="H28" s="227">
        <f t="shared" si="2"/>
        <v>0</v>
      </c>
      <c r="I28" s="227">
        <f t="shared" si="2"/>
        <v>0</v>
      </c>
    </row>
    <row r="29" spans="1:9" s="28" customFormat="1" ht="26.25" hidden="1">
      <c r="A29" s="30" t="s">
        <v>148</v>
      </c>
      <c r="B29" s="1" t="s">
        <v>443</v>
      </c>
      <c r="C29" s="289" t="s">
        <v>162</v>
      </c>
      <c r="D29" s="27"/>
      <c r="E29" s="227">
        <f t="shared" si="2"/>
        <v>0</v>
      </c>
      <c r="F29" s="227">
        <f t="shared" si="2"/>
        <v>0</v>
      </c>
      <c r="G29" s="227">
        <f t="shared" si="2"/>
        <v>0</v>
      </c>
      <c r="H29" s="227">
        <f t="shared" si="2"/>
        <v>0</v>
      </c>
      <c r="I29" s="227">
        <f t="shared" si="2"/>
        <v>0</v>
      </c>
    </row>
    <row r="30" spans="1:9" s="28" customFormat="1" ht="13.5" hidden="1">
      <c r="A30" s="291" t="s">
        <v>68</v>
      </c>
      <c r="B30" s="1" t="s">
        <v>443</v>
      </c>
      <c r="C30" s="290" t="s">
        <v>162</v>
      </c>
      <c r="D30" s="27" t="s">
        <v>2</v>
      </c>
      <c r="E30" s="227"/>
      <c r="F30" s="227"/>
      <c r="G30" s="227"/>
      <c r="H30" s="227"/>
      <c r="I30" s="227"/>
    </row>
    <row r="31" spans="1:9" s="28" customFormat="1" ht="39">
      <c r="A31" s="29" t="s">
        <v>576</v>
      </c>
      <c r="B31" s="42" t="s">
        <v>827</v>
      </c>
      <c r="C31" s="290"/>
      <c r="D31" s="27"/>
      <c r="E31" s="227">
        <f aca="true" t="shared" si="3" ref="E31:I32">E32</f>
        <v>300</v>
      </c>
      <c r="F31" s="227">
        <f t="shared" si="3"/>
        <v>0</v>
      </c>
      <c r="G31" s="227">
        <f t="shared" si="3"/>
        <v>300</v>
      </c>
      <c r="H31" s="227">
        <f t="shared" si="3"/>
        <v>312</v>
      </c>
      <c r="I31" s="227">
        <f t="shared" si="3"/>
        <v>324.5</v>
      </c>
    </row>
    <row r="32" spans="1:9" s="28" customFormat="1" ht="26.25">
      <c r="A32" s="30" t="s">
        <v>148</v>
      </c>
      <c r="B32" s="42" t="s">
        <v>827</v>
      </c>
      <c r="C32" s="289" t="s">
        <v>162</v>
      </c>
      <c r="D32" s="27"/>
      <c r="E32" s="227">
        <f t="shared" si="3"/>
        <v>300</v>
      </c>
      <c r="F32" s="227">
        <f t="shared" si="3"/>
        <v>0</v>
      </c>
      <c r="G32" s="227">
        <f t="shared" si="3"/>
        <v>300</v>
      </c>
      <c r="H32" s="227">
        <f t="shared" si="3"/>
        <v>312</v>
      </c>
      <c r="I32" s="227">
        <f t="shared" si="3"/>
        <v>324.5</v>
      </c>
    </row>
    <row r="33" spans="1:9" s="28" customFormat="1" ht="13.5">
      <c r="A33" s="291" t="s">
        <v>68</v>
      </c>
      <c r="B33" s="42" t="s">
        <v>827</v>
      </c>
      <c r="C33" s="290" t="s">
        <v>162</v>
      </c>
      <c r="D33" s="27" t="s">
        <v>69</v>
      </c>
      <c r="E33" s="227">
        <f>'Пр.7 Р.П. ЦС. ВР'!E367</f>
        <v>300</v>
      </c>
      <c r="F33" s="227">
        <f>'Пр.7 Р.П. ЦС. ВР'!F367</f>
        <v>0</v>
      </c>
      <c r="G33" s="227">
        <f>E33+F33</f>
        <v>300</v>
      </c>
      <c r="H33" s="227">
        <f>'Пр.7 Р.П. ЦС. ВР'!H367</f>
        <v>312</v>
      </c>
      <c r="I33" s="227">
        <f>'Пр.7 Р.П. ЦС. ВР'!I367</f>
        <v>324.5</v>
      </c>
    </row>
    <row r="34" spans="1:9" s="23" customFormat="1" ht="26.25">
      <c r="A34" s="30" t="s">
        <v>572</v>
      </c>
      <c r="B34" s="289" t="s">
        <v>349</v>
      </c>
      <c r="C34" s="289"/>
      <c r="D34" s="27"/>
      <c r="E34" s="227">
        <f>E36+E42+E39+E45</f>
        <v>212.3</v>
      </c>
      <c r="F34" s="227">
        <f>F36+F42+F39+F45</f>
        <v>0</v>
      </c>
      <c r="G34" s="227">
        <f>G36+G42+G39+G45</f>
        <v>212.3</v>
      </c>
      <c r="H34" s="227">
        <f>H36+H42+H39+H45</f>
        <v>0</v>
      </c>
      <c r="I34" s="227">
        <f>I36+I42+I39+I45</f>
        <v>0</v>
      </c>
    </row>
    <row r="35" spans="1:9" s="23" customFormat="1" ht="26.25">
      <c r="A35" s="30" t="s">
        <v>345</v>
      </c>
      <c r="B35" s="289" t="s">
        <v>346</v>
      </c>
      <c r="C35" s="289"/>
      <c r="D35" s="27"/>
      <c r="E35" s="227">
        <f>E34</f>
        <v>212.3</v>
      </c>
      <c r="F35" s="227">
        <f>F34</f>
        <v>0</v>
      </c>
      <c r="G35" s="227">
        <f>G34</f>
        <v>212.3</v>
      </c>
      <c r="H35" s="227">
        <f>H34</f>
        <v>0</v>
      </c>
      <c r="I35" s="227">
        <f>I34</f>
        <v>0</v>
      </c>
    </row>
    <row r="36" spans="1:9" s="23" customFormat="1" ht="24.75" customHeight="1">
      <c r="A36" s="26" t="s">
        <v>549</v>
      </c>
      <c r="B36" s="289" t="s">
        <v>347</v>
      </c>
      <c r="C36" s="289"/>
      <c r="D36" s="27"/>
      <c r="E36" s="227">
        <f aca="true" t="shared" si="4" ref="E36:I37">E37</f>
        <v>212.3</v>
      </c>
      <c r="F36" s="227">
        <f t="shared" si="4"/>
        <v>0</v>
      </c>
      <c r="G36" s="227">
        <f t="shared" si="4"/>
        <v>212.3</v>
      </c>
      <c r="H36" s="227">
        <f t="shared" si="4"/>
        <v>0</v>
      </c>
      <c r="I36" s="227">
        <f t="shared" si="4"/>
        <v>0</v>
      </c>
    </row>
    <row r="37" spans="1:9" s="28" customFormat="1" ht="26.25">
      <c r="A37" s="30" t="s">
        <v>148</v>
      </c>
      <c r="B37" s="289" t="s">
        <v>347</v>
      </c>
      <c r="C37" s="290" t="s">
        <v>162</v>
      </c>
      <c r="D37" s="27"/>
      <c r="E37" s="227">
        <f t="shared" si="4"/>
        <v>212.3</v>
      </c>
      <c r="F37" s="227">
        <f t="shared" si="4"/>
        <v>0</v>
      </c>
      <c r="G37" s="227">
        <f t="shared" si="4"/>
        <v>212.3</v>
      </c>
      <c r="H37" s="227">
        <f t="shared" si="4"/>
        <v>0</v>
      </c>
      <c r="I37" s="227">
        <f t="shared" si="4"/>
        <v>0</v>
      </c>
    </row>
    <row r="38" spans="1:9" s="28" customFormat="1" ht="13.5">
      <c r="A38" s="291" t="s">
        <v>38</v>
      </c>
      <c r="B38" s="289" t="s">
        <v>347</v>
      </c>
      <c r="C38" s="290" t="s">
        <v>162</v>
      </c>
      <c r="D38" s="27" t="s">
        <v>37</v>
      </c>
      <c r="E38" s="227">
        <f>'Пр.7 Р.П. ЦС. ВР'!E288</f>
        <v>212.3</v>
      </c>
      <c r="F38" s="227">
        <f>'Пр.7 Р.П. ЦС. ВР'!F288</f>
        <v>0</v>
      </c>
      <c r="G38" s="227">
        <f>'Пр.7 Р.П. ЦС. ВР'!G288</f>
        <v>212.3</v>
      </c>
      <c r="H38" s="227"/>
      <c r="I38" s="227"/>
    </row>
    <row r="39" spans="1:9" s="28" customFormat="1" ht="17.25" customHeight="1" hidden="1">
      <c r="A39" s="30" t="s">
        <v>452</v>
      </c>
      <c r="B39" s="289" t="s">
        <v>453</v>
      </c>
      <c r="C39" s="290"/>
      <c r="D39" s="27"/>
      <c r="E39" s="227">
        <f aca="true" t="shared" si="5" ref="E39:I40">E40</f>
        <v>0</v>
      </c>
      <c r="F39" s="227">
        <f t="shared" si="5"/>
        <v>0</v>
      </c>
      <c r="G39" s="227">
        <f t="shared" si="5"/>
        <v>0</v>
      </c>
      <c r="H39" s="227">
        <f t="shared" si="5"/>
        <v>0</v>
      </c>
      <c r="I39" s="227">
        <f t="shared" si="5"/>
        <v>0</v>
      </c>
    </row>
    <row r="40" spans="1:9" s="28" customFormat="1" ht="26.25" hidden="1">
      <c r="A40" s="30" t="s">
        <v>148</v>
      </c>
      <c r="B40" s="289" t="s">
        <v>453</v>
      </c>
      <c r="C40" s="289" t="s">
        <v>162</v>
      </c>
      <c r="D40" s="27"/>
      <c r="E40" s="227">
        <f t="shared" si="5"/>
        <v>0</v>
      </c>
      <c r="F40" s="227">
        <f t="shared" si="5"/>
        <v>0</v>
      </c>
      <c r="G40" s="227">
        <f t="shared" si="5"/>
        <v>0</v>
      </c>
      <c r="H40" s="227">
        <f t="shared" si="5"/>
        <v>0</v>
      </c>
      <c r="I40" s="227">
        <f t="shared" si="5"/>
        <v>0</v>
      </c>
    </row>
    <row r="41" spans="1:9" s="28" customFormat="1" ht="13.5" hidden="1">
      <c r="A41" s="291" t="s">
        <v>38</v>
      </c>
      <c r="B41" s="289" t="s">
        <v>453</v>
      </c>
      <c r="C41" s="289" t="s">
        <v>162</v>
      </c>
      <c r="D41" s="27" t="s">
        <v>37</v>
      </c>
      <c r="E41" s="227"/>
      <c r="F41" s="227"/>
      <c r="G41" s="227"/>
      <c r="H41" s="227"/>
      <c r="I41" s="227"/>
    </row>
    <row r="42" spans="1:9" s="23" customFormat="1" ht="13.5" hidden="1">
      <c r="A42" s="30" t="s">
        <v>452</v>
      </c>
      <c r="B42" s="289" t="s">
        <v>454</v>
      </c>
      <c r="C42" s="289"/>
      <c r="D42" s="27"/>
      <c r="E42" s="227">
        <f aca="true" t="shared" si="6" ref="E42:I43">E43</f>
        <v>0</v>
      </c>
      <c r="F42" s="227">
        <f t="shared" si="6"/>
        <v>0</v>
      </c>
      <c r="G42" s="227">
        <f t="shared" si="6"/>
        <v>0</v>
      </c>
      <c r="H42" s="227">
        <f t="shared" si="6"/>
        <v>0</v>
      </c>
      <c r="I42" s="227">
        <f t="shared" si="6"/>
        <v>0</v>
      </c>
    </row>
    <row r="43" spans="1:9" s="28" customFormat="1" ht="26.25" hidden="1">
      <c r="A43" s="30" t="s">
        <v>148</v>
      </c>
      <c r="B43" s="289" t="s">
        <v>454</v>
      </c>
      <c r="C43" s="289" t="s">
        <v>162</v>
      </c>
      <c r="D43" s="27"/>
      <c r="E43" s="227">
        <f t="shared" si="6"/>
        <v>0</v>
      </c>
      <c r="F43" s="227">
        <f t="shared" si="6"/>
        <v>0</v>
      </c>
      <c r="G43" s="227">
        <f t="shared" si="6"/>
        <v>0</v>
      </c>
      <c r="H43" s="227">
        <f t="shared" si="6"/>
        <v>0</v>
      </c>
      <c r="I43" s="227">
        <f t="shared" si="6"/>
        <v>0</v>
      </c>
    </row>
    <row r="44" spans="1:9" s="28" customFormat="1" ht="13.5" hidden="1">
      <c r="A44" s="291" t="s">
        <v>38</v>
      </c>
      <c r="B44" s="289" t="s">
        <v>454</v>
      </c>
      <c r="C44" s="289" t="s">
        <v>162</v>
      </c>
      <c r="D44" s="27" t="s">
        <v>37</v>
      </c>
      <c r="E44" s="227"/>
      <c r="F44" s="227"/>
      <c r="G44" s="227"/>
      <c r="H44" s="227"/>
      <c r="I44" s="227"/>
    </row>
    <row r="45" spans="1:9" s="28" customFormat="1" ht="31.5" customHeight="1" hidden="1">
      <c r="A45" s="30" t="s">
        <v>174</v>
      </c>
      <c r="B45" s="289" t="s">
        <v>348</v>
      </c>
      <c r="C45" s="290"/>
      <c r="D45" s="27"/>
      <c r="E45" s="227">
        <f>E47</f>
        <v>0</v>
      </c>
      <c r="F45" s="227">
        <f>F47</f>
        <v>0</v>
      </c>
      <c r="G45" s="227">
        <f>G47</f>
        <v>0</v>
      </c>
      <c r="H45" s="227">
        <f>H47</f>
        <v>0</v>
      </c>
      <c r="I45" s="227">
        <f>I47</f>
        <v>0</v>
      </c>
    </row>
    <row r="46" spans="1:9" s="28" customFormat="1" ht="26.25" hidden="1">
      <c r="A46" s="30" t="s">
        <v>148</v>
      </c>
      <c r="B46" s="289" t="s">
        <v>348</v>
      </c>
      <c r="C46" s="290" t="s">
        <v>162</v>
      </c>
      <c r="D46" s="27"/>
      <c r="E46" s="227">
        <f>E47</f>
        <v>0</v>
      </c>
      <c r="F46" s="227">
        <f>F47</f>
        <v>0</v>
      </c>
      <c r="G46" s="227">
        <f>G47</f>
        <v>0</v>
      </c>
      <c r="H46" s="227">
        <f>H47</f>
        <v>0</v>
      </c>
      <c r="I46" s="227">
        <f>I47</f>
        <v>0</v>
      </c>
    </row>
    <row r="47" spans="1:9" s="28" customFormat="1" ht="13.5" hidden="1">
      <c r="A47" s="291" t="s">
        <v>38</v>
      </c>
      <c r="B47" s="289" t="s">
        <v>348</v>
      </c>
      <c r="C47" s="290" t="s">
        <v>162</v>
      </c>
      <c r="D47" s="27" t="s">
        <v>37</v>
      </c>
      <c r="E47" s="227"/>
      <c r="F47" s="227"/>
      <c r="G47" s="227"/>
      <c r="H47" s="227"/>
      <c r="I47" s="227"/>
    </row>
    <row r="48" spans="1:9" s="67" customFormat="1" ht="26.25">
      <c r="A48" s="29" t="s">
        <v>528</v>
      </c>
      <c r="B48" s="289" t="s">
        <v>344</v>
      </c>
      <c r="C48" s="289"/>
      <c r="D48" s="289"/>
      <c r="E48" s="227">
        <f>E50</f>
        <v>152</v>
      </c>
      <c r="F48" s="227">
        <f>F50</f>
        <v>-50</v>
      </c>
      <c r="G48" s="227">
        <f>G50</f>
        <v>102</v>
      </c>
      <c r="H48" s="227">
        <f>H49+H55</f>
        <v>497</v>
      </c>
      <c r="I48" s="227">
        <f>I49+I55</f>
        <v>431</v>
      </c>
    </row>
    <row r="49" spans="1:9" s="67" customFormat="1" ht="13.5">
      <c r="A49" s="30" t="s">
        <v>335</v>
      </c>
      <c r="B49" s="289" t="s">
        <v>814</v>
      </c>
      <c r="C49" s="289"/>
      <c r="D49" s="289"/>
      <c r="E49" s="227">
        <f>E50</f>
        <v>152</v>
      </c>
      <c r="F49" s="227">
        <f>F50</f>
        <v>-50</v>
      </c>
      <c r="G49" s="227">
        <f>G50</f>
        <v>102</v>
      </c>
      <c r="H49" s="227">
        <f>H50</f>
        <v>224</v>
      </c>
      <c r="I49" s="227">
        <f>I50</f>
        <v>136</v>
      </c>
    </row>
    <row r="50" spans="1:9" s="67" customFormat="1" ht="15.75" customHeight="1">
      <c r="A50" s="29" t="s">
        <v>466</v>
      </c>
      <c r="B50" s="289" t="s">
        <v>343</v>
      </c>
      <c r="C50" s="289"/>
      <c r="D50" s="289"/>
      <c r="E50" s="227">
        <f>E53</f>
        <v>152</v>
      </c>
      <c r="F50" s="227">
        <f>F53</f>
        <v>-50</v>
      </c>
      <c r="G50" s="227">
        <f>G53</f>
        <v>102</v>
      </c>
      <c r="H50" s="227">
        <f>H53</f>
        <v>224</v>
      </c>
      <c r="I50" s="227">
        <f>I53</f>
        <v>136</v>
      </c>
    </row>
    <row r="51" spans="1:9" s="66" customFormat="1" ht="15.75" customHeight="1" hidden="1">
      <c r="A51" s="3" t="s">
        <v>154</v>
      </c>
      <c r="B51" s="289" t="s">
        <v>343</v>
      </c>
      <c r="C51" s="289" t="s">
        <v>163</v>
      </c>
      <c r="D51" s="43"/>
      <c r="E51" s="228">
        <f>E52</f>
        <v>0</v>
      </c>
      <c r="F51" s="228">
        <f>F52</f>
        <v>0</v>
      </c>
      <c r="G51" s="228">
        <f>G52</f>
        <v>0</v>
      </c>
      <c r="H51" s="228">
        <f>H52</f>
        <v>0</v>
      </c>
      <c r="I51" s="228">
        <f>I52</f>
        <v>0</v>
      </c>
    </row>
    <row r="52" spans="1:9" s="28" customFormat="1" ht="13.5" hidden="1">
      <c r="A52" s="291" t="s">
        <v>38</v>
      </c>
      <c r="B52" s="289" t="s">
        <v>343</v>
      </c>
      <c r="C52" s="289" t="s">
        <v>163</v>
      </c>
      <c r="D52" s="27" t="s">
        <v>37</v>
      </c>
      <c r="E52" s="228"/>
      <c r="F52" s="228"/>
      <c r="G52" s="228"/>
      <c r="H52" s="228"/>
      <c r="I52" s="228"/>
    </row>
    <row r="53" spans="1:9" s="66" customFormat="1" ht="26.25">
      <c r="A53" s="30" t="s">
        <v>148</v>
      </c>
      <c r="B53" s="289" t="s">
        <v>343</v>
      </c>
      <c r="C53" s="290" t="s">
        <v>162</v>
      </c>
      <c r="D53" s="43"/>
      <c r="E53" s="228">
        <f>E54</f>
        <v>152</v>
      </c>
      <c r="F53" s="228">
        <f>F54</f>
        <v>-50</v>
      </c>
      <c r="G53" s="228">
        <f>G54</f>
        <v>102</v>
      </c>
      <c r="H53" s="228">
        <f>H54</f>
        <v>224</v>
      </c>
      <c r="I53" s="228">
        <f>I54</f>
        <v>136</v>
      </c>
    </row>
    <row r="54" spans="1:9" s="28" customFormat="1" ht="13.5">
      <c r="A54" s="291" t="s">
        <v>38</v>
      </c>
      <c r="B54" s="289" t="s">
        <v>343</v>
      </c>
      <c r="C54" s="290" t="s">
        <v>162</v>
      </c>
      <c r="D54" s="27" t="s">
        <v>37</v>
      </c>
      <c r="E54" s="228">
        <f>'Пр.7 Р.П. ЦС. ВР'!E299</f>
        <v>152</v>
      </c>
      <c r="F54" s="228">
        <f>'Пр.7 Р.П. ЦС. ВР'!F299</f>
        <v>-50</v>
      </c>
      <c r="G54" s="228">
        <f>'Пр.7 Р.П. ЦС. ВР'!G299</f>
        <v>102</v>
      </c>
      <c r="H54" s="228">
        <f>'Пр.7 Р.П. ЦС. ВР'!H299</f>
        <v>224</v>
      </c>
      <c r="I54" s="228">
        <f>'Пр.7 Р.П. ЦС. ВР'!I299</f>
        <v>136</v>
      </c>
    </row>
    <row r="55" spans="1:9" s="67" customFormat="1" ht="24.75" customHeight="1">
      <c r="A55" s="29" t="s">
        <v>811</v>
      </c>
      <c r="B55" s="114" t="s">
        <v>809</v>
      </c>
      <c r="C55" s="289"/>
      <c r="D55" s="289"/>
      <c r="E55" s="227">
        <f>E58</f>
        <v>0</v>
      </c>
      <c r="F55" s="227">
        <f>F58</f>
        <v>0</v>
      </c>
      <c r="G55" s="227">
        <f>G58</f>
        <v>0</v>
      </c>
      <c r="H55" s="227">
        <f>H58</f>
        <v>273</v>
      </c>
      <c r="I55" s="227">
        <f>I58</f>
        <v>295</v>
      </c>
    </row>
    <row r="56" spans="1:9" s="66" customFormat="1" ht="15.75" customHeight="1" hidden="1">
      <c r="A56" s="3" t="s">
        <v>154</v>
      </c>
      <c r="B56" s="114" t="s">
        <v>809</v>
      </c>
      <c r="C56" s="289" t="s">
        <v>163</v>
      </c>
      <c r="D56" s="43"/>
      <c r="E56" s="228">
        <f>E57</f>
        <v>0</v>
      </c>
      <c r="F56" s="228">
        <f>F57</f>
        <v>0</v>
      </c>
      <c r="G56" s="228">
        <f>G57</f>
        <v>0</v>
      </c>
      <c r="H56" s="228">
        <f>H57</f>
        <v>0</v>
      </c>
      <c r="I56" s="228">
        <f>I57</f>
        <v>0</v>
      </c>
    </row>
    <row r="57" spans="1:9" s="28" customFormat="1" ht="13.5" hidden="1">
      <c r="A57" s="291" t="s">
        <v>38</v>
      </c>
      <c r="B57" s="114" t="s">
        <v>809</v>
      </c>
      <c r="C57" s="289" t="s">
        <v>163</v>
      </c>
      <c r="D57" s="27" t="s">
        <v>37</v>
      </c>
      <c r="E57" s="228"/>
      <c r="F57" s="228"/>
      <c r="G57" s="228"/>
      <c r="H57" s="228"/>
      <c r="I57" s="228"/>
    </row>
    <row r="58" spans="1:9" s="66" customFormat="1" ht="26.25">
      <c r="A58" s="30" t="s">
        <v>148</v>
      </c>
      <c r="B58" s="114" t="s">
        <v>809</v>
      </c>
      <c r="C58" s="290" t="s">
        <v>162</v>
      </c>
      <c r="D58" s="43"/>
      <c r="E58" s="228">
        <f>E59</f>
        <v>0</v>
      </c>
      <c r="F58" s="228">
        <f>F59</f>
        <v>0</v>
      </c>
      <c r="G58" s="228">
        <f>G59</f>
        <v>0</v>
      </c>
      <c r="H58" s="228">
        <f>H59</f>
        <v>273</v>
      </c>
      <c r="I58" s="228">
        <f>I59</f>
        <v>295</v>
      </c>
    </row>
    <row r="59" spans="1:9" s="28" customFormat="1" ht="13.5">
      <c r="A59" s="291" t="s">
        <v>38</v>
      </c>
      <c r="B59" s="114" t="s">
        <v>809</v>
      </c>
      <c r="C59" s="290" t="s">
        <v>162</v>
      </c>
      <c r="D59" s="27" t="s">
        <v>37</v>
      </c>
      <c r="E59" s="228">
        <f>'Пр.7 Р.П. ЦС. ВР'!E304</f>
        <v>0</v>
      </c>
      <c r="F59" s="228">
        <f>'Пр.7 Р.П. ЦС. ВР'!F304</f>
        <v>0</v>
      </c>
      <c r="G59" s="228">
        <f>'Пр.7 Р.П. ЦС. ВР'!G304</f>
        <v>0</v>
      </c>
      <c r="H59" s="228">
        <f>'Пр.7 Р.П. ЦС. ВР'!H301</f>
        <v>273</v>
      </c>
      <c r="I59" s="228">
        <f>'Пр.7 Р.П. ЦС. ВР'!I301</f>
        <v>295</v>
      </c>
    </row>
    <row r="60" spans="1:9" s="67" customFormat="1" ht="30" customHeight="1">
      <c r="A60" s="292" t="s">
        <v>668</v>
      </c>
      <c r="B60" s="289" t="s">
        <v>331</v>
      </c>
      <c r="C60" s="289"/>
      <c r="D60" s="289"/>
      <c r="E60" s="227">
        <f>E64</f>
        <v>605</v>
      </c>
      <c r="F60" s="227">
        <f>F64</f>
        <v>0</v>
      </c>
      <c r="G60" s="227">
        <f>G64</f>
        <v>605</v>
      </c>
      <c r="H60" s="227">
        <f>H64</f>
        <v>500</v>
      </c>
      <c r="I60" s="227">
        <f>I64</f>
        <v>500</v>
      </c>
    </row>
    <row r="61" spans="1:9" s="67" customFormat="1" ht="13.5" hidden="1">
      <c r="A61" s="29" t="s">
        <v>513</v>
      </c>
      <c r="B61" s="289" t="s">
        <v>525</v>
      </c>
      <c r="C61" s="289"/>
      <c r="D61" s="289"/>
      <c r="E61" s="227">
        <f aca="true" t="shared" si="7" ref="E61:I62">E62</f>
        <v>0</v>
      </c>
      <c r="F61" s="227">
        <f t="shared" si="7"/>
        <v>0</v>
      </c>
      <c r="G61" s="227">
        <f t="shared" si="7"/>
        <v>0</v>
      </c>
      <c r="H61" s="227">
        <f t="shared" si="7"/>
        <v>0</v>
      </c>
      <c r="I61" s="227">
        <f t="shared" si="7"/>
        <v>0</v>
      </c>
    </row>
    <row r="62" spans="1:9" s="66" customFormat="1" ht="30" customHeight="1" hidden="1">
      <c r="A62" s="30" t="s">
        <v>730</v>
      </c>
      <c r="B62" s="289" t="s">
        <v>525</v>
      </c>
      <c r="C62" s="289" t="s">
        <v>162</v>
      </c>
      <c r="D62" s="43"/>
      <c r="E62" s="227">
        <f t="shared" si="7"/>
        <v>0</v>
      </c>
      <c r="F62" s="227">
        <f t="shared" si="7"/>
        <v>0</v>
      </c>
      <c r="G62" s="227">
        <f t="shared" si="7"/>
        <v>0</v>
      </c>
      <c r="H62" s="227">
        <f t="shared" si="7"/>
        <v>0</v>
      </c>
      <c r="I62" s="227">
        <f t="shared" si="7"/>
        <v>0</v>
      </c>
    </row>
    <row r="63" spans="1:9" s="28" customFormat="1" ht="13.5" hidden="1">
      <c r="A63" s="291" t="s">
        <v>38</v>
      </c>
      <c r="B63" s="289" t="s">
        <v>525</v>
      </c>
      <c r="C63" s="289" t="s">
        <v>162</v>
      </c>
      <c r="D63" s="27" t="s">
        <v>37</v>
      </c>
      <c r="E63" s="227">
        <f>'Пр.7 Р.П. ЦС. ВР'!E304</f>
        <v>0</v>
      </c>
      <c r="F63" s="227">
        <f>'Пр.7 Р.П. ЦС. ВР'!F304</f>
        <v>0</v>
      </c>
      <c r="G63" s="227">
        <f>'Пр.7 Р.П. ЦС. ВР'!G304</f>
        <v>0</v>
      </c>
      <c r="H63" s="227">
        <f>'Пр.7 Р.П. ЦС. ВР'!H304</f>
        <v>0</v>
      </c>
      <c r="I63" s="227">
        <f>'Пр.7 Р.П. ЦС. ВР'!I304</f>
        <v>0</v>
      </c>
    </row>
    <row r="64" spans="1:9" s="28" customFormat="1" ht="13.5">
      <c r="A64" s="30" t="s">
        <v>674</v>
      </c>
      <c r="B64" s="289" t="s">
        <v>330</v>
      </c>
      <c r="C64" s="289"/>
      <c r="D64" s="27"/>
      <c r="E64" s="227">
        <f>E65+E67</f>
        <v>605</v>
      </c>
      <c r="F64" s="227">
        <f>F65+F67</f>
        <v>0</v>
      </c>
      <c r="G64" s="227">
        <f>G65+G67</f>
        <v>605</v>
      </c>
      <c r="H64" s="227">
        <f>H65+H67</f>
        <v>500</v>
      </c>
      <c r="I64" s="227">
        <f>I65+I67</f>
        <v>500</v>
      </c>
    </row>
    <row r="65" spans="1:9" s="66" customFormat="1" ht="26.25">
      <c r="A65" s="30" t="s">
        <v>731</v>
      </c>
      <c r="B65" s="289" t="s">
        <v>525</v>
      </c>
      <c r="C65" s="290" t="s">
        <v>162</v>
      </c>
      <c r="D65" s="43"/>
      <c r="E65" s="227">
        <f>E66</f>
        <v>355</v>
      </c>
      <c r="F65" s="227">
        <f>F66</f>
        <v>0</v>
      </c>
      <c r="G65" s="227">
        <f>G66</f>
        <v>355</v>
      </c>
      <c r="H65" s="227">
        <f>H66</f>
        <v>0</v>
      </c>
      <c r="I65" s="227">
        <f>I66</f>
        <v>0</v>
      </c>
    </row>
    <row r="66" spans="1:9" s="28" customFormat="1" ht="13.5">
      <c r="A66" s="291" t="s">
        <v>38</v>
      </c>
      <c r="B66" s="289" t="s">
        <v>525</v>
      </c>
      <c r="C66" s="290" t="s">
        <v>162</v>
      </c>
      <c r="D66" s="27" t="s">
        <v>37</v>
      </c>
      <c r="E66" s="227">
        <f>'Пр.7 Р.П. ЦС. ВР'!E307</f>
        <v>355</v>
      </c>
      <c r="F66" s="227">
        <f>'Пр.7 Р.П. ЦС. ВР'!F307</f>
        <v>0</v>
      </c>
      <c r="G66" s="227">
        <f>'Пр.7 Р.П. ЦС. ВР'!G307</f>
        <v>355</v>
      </c>
      <c r="H66" s="227">
        <f>'Пр.7 Р.П. ЦС. ВР'!H307</f>
        <v>0</v>
      </c>
      <c r="I66" s="227">
        <f>'Пр.7 Р.П. ЦС. ВР'!I307</f>
        <v>0</v>
      </c>
    </row>
    <row r="67" spans="1:9" s="66" customFormat="1" ht="26.25">
      <c r="A67" s="30" t="s">
        <v>785</v>
      </c>
      <c r="B67" s="114" t="s">
        <v>848</v>
      </c>
      <c r="C67" s="290" t="s">
        <v>162</v>
      </c>
      <c r="D67" s="43"/>
      <c r="E67" s="227">
        <f>E68</f>
        <v>250</v>
      </c>
      <c r="F67" s="227">
        <f>F68</f>
        <v>0</v>
      </c>
      <c r="G67" s="227">
        <f>G68</f>
        <v>250</v>
      </c>
      <c r="H67" s="227">
        <f>H68</f>
        <v>500</v>
      </c>
      <c r="I67" s="227">
        <f>I68</f>
        <v>500</v>
      </c>
    </row>
    <row r="68" spans="1:9" s="28" customFormat="1" ht="13.5">
      <c r="A68" s="291" t="s">
        <v>38</v>
      </c>
      <c r="B68" s="114" t="s">
        <v>848</v>
      </c>
      <c r="C68" s="290" t="s">
        <v>162</v>
      </c>
      <c r="D68" s="27" t="s">
        <v>37</v>
      </c>
      <c r="E68" s="227">
        <f>'Пр.7 Р.П. ЦС. ВР'!E309</f>
        <v>250</v>
      </c>
      <c r="F68" s="227">
        <f>'Пр.7 Р.П. ЦС. ВР'!F309</f>
        <v>0</v>
      </c>
      <c r="G68" s="227">
        <f>'Пр.7 Р.П. ЦС. ВР'!G309</f>
        <v>250</v>
      </c>
      <c r="H68" s="227">
        <f>'Пр.7 Р.П. ЦС. ВР'!H309</f>
        <v>500</v>
      </c>
      <c r="I68" s="227">
        <f>'Пр.7 Р.П. ЦС. ВР'!I309</f>
        <v>500</v>
      </c>
    </row>
    <row r="69" spans="1:9" s="28" customFormat="1" ht="26.25">
      <c r="A69" s="51" t="s">
        <v>114</v>
      </c>
      <c r="B69" s="48" t="s">
        <v>340</v>
      </c>
      <c r="C69" s="289"/>
      <c r="D69" s="27"/>
      <c r="E69" s="227">
        <f aca="true" t="shared" si="8" ref="E69:I70">E70</f>
        <v>20551.5</v>
      </c>
      <c r="F69" s="227">
        <f t="shared" si="8"/>
        <v>100</v>
      </c>
      <c r="G69" s="227">
        <f t="shared" si="8"/>
        <v>20651.5</v>
      </c>
      <c r="H69" s="227">
        <f t="shared" si="8"/>
        <v>23550.8</v>
      </c>
      <c r="I69" s="227">
        <f t="shared" si="8"/>
        <v>22419.8</v>
      </c>
    </row>
    <row r="70" spans="1:9" s="25" customFormat="1" ht="26.25">
      <c r="A70" s="51" t="s">
        <v>529</v>
      </c>
      <c r="B70" s="48" t="s">
        <v>337</v>
      </c>
      <c r="C70" s="289"/>
      <c r="D70" s="27"/>
      <c r="E70" s="227">
        <f t="shared" si="8"/>
        <v>20551.5</v>
      </c>
      <c r="F70" s="227">
        <f t="shared" si="8"/>
        <v>100</v>
      </c>
      <c r="G70" s="227">
        <f t="shared" si="8"/>
        <v>20651.5</v>
      </c>
      <c r="H70" s="227">
        <f t="shared" si="8"/>
        <v>23550.8</v>
      </c>
      <c r="I70" s="227">
        <f t="shared" si="8"/>
        <v>22419.8</v>
      </c>
    </row>
    <row r="71" spans="1:9" s="25" customFormat="1" ht="13.5">
      <c r="A71" s="292" t="s">
        <v>336</v>
      </c>
      <c r="B71" s="48" t="s">
        <v>338</v>
      </c>
      <c r="C71" s="289"/>
      <c r="D71" s="27"/>
      <c r="E71" s="227">
        <f>E72+E78+E81+E84+E90</f>
        <v>20551.5</v>
      </c>
      <c r="F71" s="227">
        <f>F72+F78+F81+F84+F90+F75</f>
        <v>100</v>
      </c>
      <c r="G71" s="227">
        <f>G72+G78+G81+G84+G90+G75</f>
        <v>20651.5</v>
      </c>
      <c r="H71" s="227">
        <f>H72+H78+H81+H84+H90</f>
        <v>23550.8</v>
      </c>
      <c r="I71" s="227">
        <f>I72+I78+I81+I84+I90</f>
        <v>22419.8</v>
      </c>
    </row>
    <row r="72" spans="1:9" s="25" customFormat="1" ht="13.5">
      <c r="A72" s="292" t="s">
        <v>451</v>
      </c>
      <c r="B72" s="35" t="s">
        <v>339</v>
      </c>
      <c r="C72" s="289"/>
      <c r="D72" s="27"/>
      <c r="E72" s="227">
        <f aca="true" t="shared" si="9" ref="E72:I76">E73</f>
        <v>19856.5</v>
      </c>
      <c r="F72" s="227">
        <f t="shared" si="9"/>
        <v>-2000</v>
      </c>
      <c r="G72" s="227">
        <f t="shared" si="9"/>
        <v>17856.5</v>
      </c>
      <c r="H72" s="227">
        <f t="shared" si="9"/>
        <v>20650.8</v>
      </c>
      <c r="I72" s="227">
        <f t="shared" si="9"/>
        <v>21476.8</v>
      </c>
    </row>
    <row r="73" spans="1:9" s="25" customFormat="1" ht="17.25" customHeight="1">
      <c r="A73" s="30" t="s">
        <v>158</v>
      </c>
      <c r="B73" s="35" t="s">
        <v>339</v>
      </c>
      <c r="C73" s="289" t="s">
        <v>159</v>
      </c>
      <c r="D73" s="27"/>
      <c r="E73" s="227">
        <f t="shared" si="9"/>
        <v>19856.5</v>
      </c>
      <c r="F73" s="227">
        <f t="shared" si="9"/>
        <v>-2000</v>
      </c>
      <c r="G73" s="227">
        <f t="shared" si="9"/>
        <v>17856.5</v>
      </c>
      <c r="H73" s="227">
        <f t="shared" si="9"/>
        <v>20650.8</v>
      </c>
      <c r="I73" s="227">
        <f t="shared" si="9"/>
        <v>21476.8</v>
      </c>
    </row>
    <row r="74" spans="1:9" s="25" customFormat="1" ht="13.5">
      <c r="A74" s="30" t="s">
        <v>68</v>
      </c>
      <c r="B74" s="35" t="s">
        <v>339</v>
      </c>
      <c r="C74" s="289" t="s">
        <v>159</v>
      </c>
      <c r="D74" s="27" t="s">
        <v>69</v>
      </c>
      <c r="E74" s="227">
        <f>'Пр.7 Р.П. ЦС. ВР'!E357</f>
        <v>19856.5</v>
      </c>
      <c r="F74" s="227">
        <f>'Пр.7 Р.П. ЦС. ВР'!F357</f>
        <v>-2000</v>
      </c>
      <c r="G74" s="227">
        <f>'Пр.7 Р.П. ЦС. ВР'!G357</f>
        <v>17856.5</v>
      </c>
      <c r="H74" s="227">
        <f>'Пр.7 Р.П. ЦС. ВР'!H357</f>
        <v>20650.8</v>
      </c>
      <c r="I74" s="227">
        <f>'Пр.7 Р.П. ЦС. ВР'!I357</f>
        <v>21476.8</v>
      </c>
    </row>
    <row r="75" spans="1:9" s="25" customFormat="1" ht="13.5">
      <c r="A75" s="292" t="s">
        <v>451</v>
      </c>
      <c r="B75" s="35" t="s">
        <v>855</v>
      </c>
      <c r="C75" s="289"/>
      <c r="D75" s="27"/>
      <c r="E75" s="227">
        <f t="shared" si="9"/>
        <v>0</v>
      </c>
      <c r="F75" s="227">
        <f t="shared" si="9"/>
        <v>2000</v>
      </c>
      <c r="G75" s="227">
        <f t="shared" si="9"/>
        <v>2000</v>
      </c>
      <c r="H75" s="227">
        <f t="shared" si="9"/>
        <v>900</v>
      </c>
      <c r="I75" s="227">
        <f t="shared" si="9"/>
        <v>943</v>
      </c>
    </row>
    <row r="76" spans="1:9" s="25" customFormat="1" ht="17.25" customHeight="1">
      <c r="A76" s="30" t="s">
        <v>158</v>
      </c>
      <c r="B76" s="35" t="s">
        <v>855</v>
      </c>
      <c r="C76" s="289" t="s">
        <v>159</v>
      </c>
      <c r="D76" s="27"/>
      <c r="E76" s="227">
        <f t="shared" si="9"/>
        <v>0</v>
      </c>
      <c r="F76" s="227">
        <f t="shared" si="9"/>
        <v>2000</v>
      </c>
      <c r="G76" s="227">
        <f t="shared" si="9"/>
        <v>2000</v>
      </c>
      <c r="H76" s="227">
        <f t="shared" si="9"/>
        <v>900</v>
      </c>
      <c r="I76" s="227">
        <f t="shared" si="9"/>
        <v>943</v>
      </c>
    </row>
    <row r="77" spans="1:9" s="25" customFormat="1" ht="13.5">
      <c r="A77" s="30" t="s">
        <v>68</v>
      </c>
      <c r="B77" s="35" t="s">
        <v>855</v>
      </c>
      <c r="C77" s="289" t="s">
        <v>159</v>
      </c>
      <c r="D77" s="27" t="s">
        <v>69</v>
      </c>
      <c r="E77" s="227">
        <v>0</v>
      </c>
      <c r="F77" s="227">
        <f>'Пр.7 Р.П. ЦС. ВР'!F359</f>
        <v>2000</v>
      </c>
      <c r="G77" s="227">
        <f>E77+F77</f>
        <v>2000</v>
      </c>
      <c r="H77" s="227">
        <f>'Пр.7 Р.П. ЦС. ВР'!H360</f>
        <v>900</v>
      </c>
      <c r="I77" s="227">
        <f>'Пр.7 Р.П. ЦС. ВР'!I360</f>
        <v>943</v>
      </c>
    </row>
    <row r="78" spans="1:9" s="28" customFormat="1" ht="13.5">
      <c r="A78" s="30" t="s">
        <v>450</v>
      </c>
      <c r="B78" s="289" t="s">
        <v>448</v>
      </c>
      <c r="C78" s="289"/>
      <c r="D78" s="27"/>
      <c r="E78" s="227">
        <f aca="true" t="shared" si="10" ref="E78:I79">E79</f>
        <v>695</v>
      </c>
      <c r="F78" s="227">
        <f t="shared" si="10"/>
        <v>100</v>
      </c>
      <c r="G78" s="227">
        <f t="shared" si="10"/>
        <v>795</v>
      </c>
      <c r="H78" s="227">
        <f t="shared" si="10"/>
        <v>900</v>
      </c>
      <c r="I78" s="227">
        <f t="shared" si="10"/>
        <v>943</v>
      </c>
    </row>
    <row r="79" spans="1:9" s="28" customFormat="1" ht="26.25">
      <c r="A79" s="30" t="s">
        <v>148</v>
      </c>
      <c r="B79" s="289" t="s">
        <v>448</v>
      </c>
      <c r="C79" s="290" t="s">
        <v>162</v>
      </c>
      <c r="D79" s="27"/>
      <c r="E79" s="227">
        <f t="shared" si="10"/>
        <v>695</v>
      </c>
      <c r="F79" s="227">
        <f t="shared" si="10"/>
        <v>100</v>
      </c>
      <c r="G79" s="227">
        <f t="shared" si="10"/>
        <v>795</v>
      </c>
      <c r="H79" s="227">
        <f t="shared" si="10"/>
        <v>900</v>
      </c>
      <c r="I79" s="227">
        <f t="shared" si="10"/>
        <v>943</v>
      </c>
    </row>
    <row r="80" spans="1:9" s="28" customFormat="1" ht="13.5">
      <c r="A80" s="30" t="s">
        <v>68</v>
      </c>
      <c r="B80" s="289" t="s">
        <v>448</v>
      </c>
      <c r="C80" s="290" t="s">
        <v>162</v>
      </c>
      <c r="D80" s="27" t="s">
        <v>69</v>
      </c>
      <c r="E80" s="227">
        <f>'Пр.7 Р.П. ЦС. ВР'!E361</f>
        <v>695</v>
      </c>
      <c r="F80" s="227">
        <f>'Пр.7 Р.П. ЦС. ВР'!F361</f>
        <v>100</v>
      </c>
      <c r="G80" s="227">
        <f>'Пр.7 Р.П. ЦС. ВР'!G361</f>
        <v>795</v>
      </c>
      <c r="H80" s="227">
        <f>'Пр.7 Р.П. ЦС. ВР'!H361</f>
        <v>900</v>
      </c>
      <c r="I80" s="227">
        <f>'Пр.7 Р.П. ЦС. ВР'!I361</f>
        <v>943</v>
      </c>
    </row>
    <row r="81" spans="1:9" s="28" customFormat="1" ht="13.5" hidden="1">
      <c r="A81" s="30" t="s">
        <v>705</v>
      </c>
      <c r="B81" s="289" t="s">
        <v>413</v>
      </c>
      <c r="C81" s="289"/>
      <c r="D81" s="27"/>
      <c r="E81" s="227">
        <f aca="true" t="shared" si="11" ref="E81:I82">E82</f>
        <v>0</v>
      </c>
      <c r="F81" s="227">
        <f t="shared" si="11"/>
        <v>0</v>
      </c>
      <c r="G81" s="227">
        <f t="shared" si="11"/>
        <v>0</v>
      </c>
      <c r="H81" s="227">
        <f t="shared" si="11"/>
        <v>2000</v>
      </c>
      <c r="I81" s="227">
        <f t="shared" si="11"/>
        <v>0</v>
      </c>
    </row>
    <row r="82" spans="1:9" s="28" customFormat="1" ht="26.25" hidden="1">
      <c r="A82" s="30" t="s">
        <v>148</v>
      </c>
      <c r="B82" s="289" t="s">
        <v>413</v>
      </c>
      <c r="C82" s="290" t="s">
        <v>162</v>
      </c>
      <c r="D82" s="27"/>
      <c r="E82" s="227">
        <f t="shared" si="11"/>
        <v>0</v>
      </c>
      <c r="F82" s="227">
        <f t="shared" si="11"/>
        <v>0</v>
      </c>
      <c r="G82" s="227">
        <f t="shared" si="11"/>
        <v>0</v>
      </c>
      <c r="H82" s="227">
        <f t="shared" si="11"/>
        <v>2000</v>
      </c>
      <c r="I82" s="227">
        <f t="shared" si="11"/>
        <v>0</v>
      </c>
    </row>
    <row r="83" spans="1:9" s="28" customFormat="1" ht="13.5" hidden="1">
      <c r="A83" s="30" t="s">
        <v>68</v>
      </c>
      <c r="B83" s="289" t="s">
        <v>413</v>
      </c>
      <c r="C83" s="290" t="s">
        <v>162</v>
      </c>
      <c r="D83" s="27" t="s">
        <v>69</v>
      </c>
      <c r="E83" s="227"/>
      <c r="F83" s="227"/>
      <c r="G83" s="227"/>
      <c r="H83" s="227">
        <f>'Пр.7 Р.П. ЦС. ВР'!G359</f>
        <v>2000</v>
      </c>
      <c r="I83" s="227">
        <f>'Пр.7 Р.П. ЦС. ВР'!H359</f>
        <v>0</v>
      </c>
    </row>
    <row r="84" spans="1:9" s="28" customFormat="1" ht="16.5" customHeight="1" hidden="1">
      <c r="A84" s="30" t="s">
        <v>707</v>
      </c>
      <c r="B84" s="48" t="s">
        <v>706</v>
      </c>
      <c r="C84" s="289"/>
      <c r="D84" s="27"/>
      <c r="E84" s="227">
        <f aca="true" t="shared" si="12" ref="E84:I85">E85</f>
        <v>0</v>
      </c>
      <c r="F84" s="227">
        <f t="shared" si="12"/>
        <v>0</v>
      </c>
      <c r="G84" s="227">
        <f t="shared" si="12"/>
        <v>0</v>
      </c>
      <c r="H84" s="227">
        <f t="shared" si="12"/>
        <v>0</v>
      </c>
      <c r="I84" s="227">
        <f t="shared" si="12"/>
        <v>0</v>
      </c>
    </row>
    <row r="85" spans="1:9" s="25" customFormat="1" ht="26.25" hidden="1">
      <c r="A85" s="30" t="s">
        <v>148</v>
      </c>
      <c r="B85" s="48" t="s">
        <v>706</v>
      </c>
      <c r="C85" s="289" t="s">
        <v>162</v>
      </c>
      <c r="D85" s="27"/>
      <c r="E85" s="227">
        <f t="shared" si="12"/>
        <v>0</v>
      </c>
      <c r="F85" s="227">
        <f t="shared" si="12"/>
        <v>0</v>
      </c>
      <c r="G85" s="227">
        <f t="shared" si="12"/>
        <v>0</v>
      </c>
      <c r="H85" s="227">
        <f t="shared" si="12"/>
        <v>0</v>
      </c>
      <c r="I85" s="227">
        <f t="shared" si="12"/>
        <v>0</v>
      </c>
    </row>
    <row r="86" spans="1:9" s="28" customFormat="1" ht="13.5" hidden="1">
      <c r="A86" s="30" t="s">
        <v>68</v>
      </c>
      <c r="B86" s="48" t="s">
        <v>706</v>
      </c>
      <c r="C86" s="290" t="s">
        <v>162</v>
      </c>
      <c r="D86" s="27" t="s">
        <v>69</v>
      </c>
      <c r="E86" s="227"/>
      <c r="F86" s="227"/>
      <c r="G86" s="227"/>
      <c r="H86" s="227"/>
      <c r="I86" s="227"/>
    </row>
    <row r="87" spans="1:9" s="28" customFormat="1" ht="13.5" hidden="1">
      <c r="A87" s="30" t="s">
        <v>583</v>
      </c>
      <c r="B87" s="289" t="s">
        <v>584</v>
      </c>
      <c r="C87" s="289"/>
      <c r="D87" s="27"/>
      <c r="E87" s="227">
        <f aca="true" t="shared" si="13" ref="E87:I88">E88</f>
        <v>0</v>
      </c>
      <c r="F87" s="227">
        <f t="shared" si="13"/>
        <v>0</v>
      </c>
      <c r="G87" s="227">
        <f t="shared" si="13"/>
        <v>0</v>
      </c>
      <c r="H87" s="227">
        <f t="shared" si="13"/>
        <v>0</v>
      </c>
      <c r="I87" s="227">
        <f t="shared" si="13"/>
        <v>0</v>
      </c>
    </row>
    <row r="88" spans="1:9" s="25" customFormat="1" ht="26.25" hidden="1">
      <c r="A88" s="30" t="s">
        <v>148</v>
      </c>
      <c r="B88" s="289" t="s">
        <v>584</v>
      </c>
      <c r="C88" s="289" t="s">
        <v>159</v>
      </c>
      <c r="D88" s="27"/>
      <c r="E88" s="227">
        <f t="shared" si="13"/>
        <v>0</v>
      </c>
      <c r="F88" s="227">
        <f t="shared" si="13"/>
        <v>0</v>
      </c>
      <c r="G88" s="227">
        <f t="shared" si="13"/>
        <v>0</v>
      </c>
      <c r="H88" s="227">
        <f t="shared" si="13"/>
        <v>0</v>
      </c>
      <c r="I88" s="227">
        <f t="shared" si="13"/>
        <v>0</v>
      </c>
    </row>
    <row r="89" spans="1:9" s="28" customFormat="1" ht="13.5" hidden="1">
      <c r="A89" s="30" t="s">
        <v>581</v>
      </c>
      <c r="B89" s="289" t="s">
        <v>584</v>
      </c>
      <c r="C89" s="290" t="s">
        <v>159</v>
      </c>
      <c r="D89" s="27" t="s">
        <v>582</v>
      </c>
      <c r="E89" s="227"/>
      <c r="F89" s="227"/>
      <c r="G89" s="227"/>
      <c r="H89" s="227"/>
      <c r="I89" s="227"/>
    </row>
    <row r="90" spans="1:9" s="28" customFormat="1" ht="13.5" hidden="1">
      <c r="A90" s="30" t="s">
        <v>451</v>
      </c>
      <c r="B90" s="48" t="s">
        <v>717</v>
      </c>
      <c r="C90" s="289"/>
      <c r="D90" s="27"/>
      <c r="E90" s="227">
        <f aca="true" t="shared" si="14" ref="E90:I91">E91</f>
        <v>0</v>
      </c>
      <c r="F90" s="227">
        <f t="shared" si="14"/>
        <v>0</v>
      </c>
      <c r="G90" s="227">
        <f t="shared" si="14"/>
        <v>0</v>
      </c>
      <c r="H90" s="227">
        <f t="shared" si="14"/>
        <v>0</v>
      </c>
      <c r="I90" s="227">
        <f t="shared" si="14"/>
        <v>0</v>
      </c>
    </row>
    <row r="91" spans="1:9" s="28" customFormat="1" ht="15" customHeight="1" hidden="1">
      <c r="A91" s="30" t="s">
        <v>158</v>
      </c>
      <c r="B91" s="48" t="s">
        <v>717</v>
      </c>
      <c r="C91" s="289" t="s">
        <v>159</v>
      </c>
      <c r="D91" s="27"/>
      <c r="E91" s="227">
        <f t="shared" si="14"/>
        <v>0</v>
      </c>
      <c r="F91" s="227">
        <f t="shared" si="14"/>
        <v>0</v>
      </c>
      <c r="G91" s="227">
        <f t="shared" si="14"/>
        <v>0</v>
      </c>
      <c r="H91" s="227">
        <f t="shared" si="14"/>
        <v>0</v>
      </c>
      <c r="I91" s="227">
        <f t="shared" si="14"/>
        <v>0</v>
      </c>
    </row>
    <row r="92" spans="1:9" s="28" customFormat="1" ht="15.75" customHeight="1" hidden="1">
      <c r="A92" s="30" t="s">
        <v>68</v>
      </c>
      <c r="B92" s="48" t="s">
        <v>717</v>
      </c>
      <c r="C92" s="290" t="s">
        <v>159</v>
      </c>
      <c r="D92" s="27" t="s">
        <v>69</v>
      </c>
      <c r="E92" s="227"/>
      <c r="F92" s="227"/>
      <c r="G92" s="227"/>
      <c r="H92" s="227"/>
      <c r="I92" s="227"/>
    </row>
    <row r="93" spans="1:9" s="28" customFormat="1" ht="13.5" hidden="1">
      <c r="A93" s="30" t="s">
        <v>133</v>
      </c>
      <c r="B93" s="48" t="s">
        <v>435</v>
      </c>
      <c r="C93" s="289"/>
      <c r="D93" s="27"/>
      <c r="E93" s="227">
        <f aca="true" t="shared" si="15" ref="E93:G94">E94</f>
        <v>0</v>
      </c>
      <c r="F93" s="227">
        <f t="shared" si="15"/>
        <v>0</v>
      </c>
      <c r="G93" s="227">
        <f t="shared" si="15"/>
        <v>0</v>
      </c>
      <c r="H93" s="227"/>
      <c r="I93" s="227"/>
    </row>
    <row r="94" spans="1:9" s="28" customFormat="1" ht="26.25" hidden="1">
      <c r="A94" s="30" t="s">
        <v>148</v>
      </c>
      <c r="B94" s="48" t="s">
        <v>435</v>
      </c>
      <c r="C94" s="289" t="s">
        <v>162</v>
      </c>
      <c r="D94" s="27"/>
      <c r="E94" s="227">
        <f t="shared" si="15"/>
        <v>0</v>
      </c>
      <c r="F94" s="227">
        <f t="shared" si="15"/>
        <v>0</v>
      </c>
      <c r="G94" s="227">
        <f t="shared" si="15"/>
        <v>0</v>
      </c>
      <c r="H94" s="227"/>
      <c r="I94" s="227"/>
    </row>
    <row r="95" spans="1:9" s="28" customFormat="1" ht="13.5" hidden="1">
      <c r="A95" s="30" t="s">
        <v>68</v>
      </c>
      <c r="B95" s="48" t="s">
        <v>435</v>
      </c>
      <c r="C95" s="290" t="s">
        <v>162</v>
      </c>
      <c r="D95" s="27" t="s">
        <v>69</v>
      </c>
      <c r="E95" s="227"/>
      <c r="F95" s="227"/>
      <c r="G95" s="227"/>
      <c r="H95" s="227"/>
      <c r="I95" s="227"/>
    </row>
    <row r="96" spans="1:9" s="62" customFormat="1" ht="39" hidden="1">
      <c r="A96" s="30" t="s">
        <v>115</v>
      </c>
      <c r="B96" s="289" t="s">
        <v>78</v>
      </c>
      <c r="C96" s="289"/>
      <c r="D96" s="27"/>
      <c r="E96" s="227">
        <f>E97+E100</f>
        <v>0</v>
      </c>
      <c r="F96" s="227">
        <f>F97+F100</f>
        <v>0</v>
      </c>
      <c r="G96" s="227">
        <f>G97+G100</f>
        <v>0</v>
      </c>
      <c r="H96" s="227"/>
      <c r="I96" s="227"/>
    </row>
    <row r="97" spans="1:9" s="62" customFormat="1" ht="52.5" hidden="1">
      <c r="A97" s="30" t="s">
        <v>116</v>
      </c>
      <c r="B97" s="289" t="s">
        <v>119</v>
      </c>
      <c r="C97" s="289"/>
      <c r="D97" s="27"/>
      <c r="E97" s="227">
        <f aca="true" t="shared" si="16" ref="E97:G98">E98</f>
        <v>0</v>
      </c>
      <c r="F97" s="227">
        <f t="shared" si="16"/>
        <v>0</v>
      </c>
      <c r="G97" s="227">
        <f t="shared" si="16"/>
        <v>0</v>
      </c>
      <c r="H97" s="227"/>
      <c r="I97" s="227"/>
    </row>
    <row r="98" spans="1:9" s="25" customFormat="1" ht="26.25" hidden="1">
      <c r="A98" s="30" t="s">
        <v>148</v>
      </c>
      <c r="B98" s="289" t="s">
        <v>119</v>
      </c>
      <c r="C98" s="289" t="s">
        <v>162</v>
      </c>
      <c r="D98" s="27"/>
      <c r="E98" s="227">
        <f t="shared" si="16"/>
        <v>0</v>
      </c>
      <c r="F98" s="227">
        <f t="shared" si="16"/>
        <v>0</v>
      </c>
      <c r="G98" s="227">
        <f t="shared" si="16"/>
        <v>0</v>
      </c>
      <c r="H98" s="227"/>
      <c r="I98" s="227"/>
    </row>
    <row r="99" spans="1:9" s="28" customFormat="1" ht="13.5" hidden="1">
      <c r="A99" s="30" t="s">
        <v>68</v>
      </c>
      <c r="B99" s="289" t="s">
        <v>119</v>
      </c>
      <c r="C99" s="290" t="s">
        <v>162</v>
      </c>
      <c r="D99" s="27" t="s">
        <v>69</v>
      </c>
      <c r="E99" s="227"/>
      <c r="F99" s="227"/>
      <c r="G99" s="227"/>
      <c r="H99" s="227"/>
      <c r="I99" s="227"/>
    </row>
    <row r="100" spans="1:9" s="28" customFormat="1" ht="52.5" hidden="1">
      <c r="A100" s="30" t="s">
        <v>117</v>
      </c>
      <c r="B100" s="289" t="s">
        <v>120</v>
      </c>
      <c r="C100" s="289"/>
      <c r="D100" s="27"/>
      <c r="E100" s="227">
        <f aca="true" t="shared" si="17" ref="E100:G101">E101</f>
        <v>0</v>
      </c>
      <c r="F100" s="227">
        <f t="shared" si="17"/>
        <v>0</v>
      </c>
      <c r="G100" s="227">
        <f t="shared" si="17"/>
        <v>0</v>
      </c>
      <c r="H100" s="227"/>
      <c r="I100" s="227"/>
    </row>
    <row r="101" spans="1:9" s="28" customFormat="1" ht="26.25" hidden="1">
      <c r="A101" s="30" t="s">
        <v>20</v>
      </c>
      <c r="B101" s="289" t="s">
        <v>120</v>
      </c>
      <c r="C101" s="289" t="s">
        <v>36</v>
      </c>
      <c r="D101" s="27" t="s">
        <v>69</v>
      </c>
      <c r="E101" s="227">
        <f t="shared" si="17"/>
        <v>0</v>
      </c>
      <c r="F101" s="227">
        <f t="shared" si="17"/>
        <v>0</v>
      </c>
      <c r="G101" s="227">
        <f t="shared" si="17"/>
        <v>0</v>
      </c>
      <c r="H101" s="227"/>
      <c r="I101" s="227"/>
    </row>
    <row r="102" spans="1:9" s="28" customFormat="1" ht="13.5" hidden="1">
      <c r="A102" s="30" t="s">
        <v>68</v>
      </c>
      <c r="B102" s="289" t="s">
        <v>120</v>
      </c>
      <c r="C102" s="289" t="s">
        <v>36</v>
      </c>
      <c r="D102" s="27" t="s">
        <v>69</v>
      </c>
      <c r="E102" s="227"/>
      <c r="F102" s="227"/>
      <c r="G102" s="227"/>
      <c r="H102" s="227"/>
      <c r="I102" s="227"/>
    </row>
    <row r="103" spans="1:9" s="103" customFormat="1" ht="13.5">
      <c r="A103" s="30" t="s">
        <v>675</v>
      </c>
      <c r="B103" s="48" t="s">
        <v>397</v>
      </c>
      <c r="C103" s="289"/>
      <c r="D103" s="27"/>
      <c r="E103" s="227">
        <f>E104+E129</f>
        <v>23405.7</v>
      </c>
      <c r="F103" s="227">
        <f>F104+F129</f>
        <v>-3000</v>
      </c>
      <c r="G103" s="227">
        <f>G104+G129</f>
        <v>20405.7</v>
      </c>
      <c r="H103" s="227">
        <f>H104+H129</f>
        <v>5570.1</v>
      </c>
      <c r="I103" s="227">
        <f>I104+I129</f>
        <v>6384.1</v>
      </c>
    </row>
    <row r="104" spans="1:9" s="25" customFormat="1" ht="26.25">
      <c r="A104" s="51" t="s">
        <v>530</v>
      </c>
      <c r="B104" s="48" t="s">
        <v>368</v>
      </c>
      <c r="C104" s="289"/>
      <c r="D104" s="27"/>
      <c r="E104" s="227">
        <f>E105</f>
        <v>22220.9</v>
      </c>
      <c r="F104" s="227">
        <f>F105</f>
        <v>-3000</v>
      </c>
      <c r="G104" s="227">
        <f>G105</f>
        <v>19220.9</v>
      </c>
      <c r="H104" s="227">
        <f>H105</f>
        <v>4370.1</v>
      </c>
      <c r="I104" s="227">
        <f>I105</f>
        <v>5102.6</v>
      </c>
    </row>
    <row r="105" spans="1:9" s="25" customFormat="1" ht="26.25">
      <c r="A105" s="51" t="s">
        <v>399</v>
      </c>
      <c r="B105" s="48" t="s">
        <v>369</v>
      </c>
      <c r="C105" s="289"/>
      <c r="D105" s="27"/>
      <c r="E105" s="227">
        <f>E106+E109+E112+E123+E124+E115</f>
        <v>22220.9</v>
      </c>
      <c r="F105" s="227">
        <f>F106+F109+F112+F123+F124+F115</f>
        <v>-3000</v>
      </c>
      <c r="G105" s="227">
        <f>G106+G109+G112+G123+G124+G115</f>
        <v>19220.9</v>
      </c>
      <c r="H105" s="227">
        <f>H106+H109+H112+H123+H124+H115</f>
        <v>4370.1</v>
      </c>
      <c r="I105" s="227">
        <f>I106+I109+I112+I123+I124+I115</f>
        <v>5102.6</v>
      </c>
    </row>
    <row r="106" spans="1:9" s="28" customFormat="1" ht="26.25">
      <c r="A106" s="51" t="s">
        <v>400</v>
      </c>
      <c r="B106" s="48" t="s">
        <v>367</v>
      </c>
      <c r="C106" s="289"/>
      <c r="D106" s="27"/>
      <c r="E106" s="227">
        <f aca="true" t="shared" si="18" ref="E106:I107">E107</f>
        <v>698.9</v>
      </c>
      <c r="F106" s="227">
        <f t="shared" si="18"/>
        <v>0</v>
      </c>
      <c r="G106" s="227">
        <f t="shared" si="18"/>
        <v>698.9</v>
      </c>
      <c r="H106" s="227">
        <f t="shared" si="18"/>
        <v>312</v>
      </c>
      <c r="I106" s="227">
        <f t="shared" si="18"/>
        <v>324.5</v>
      </c>
    </row>
    <row r="107" spans="1:9" s="28" customFormat="1" ht="26.25">
      <c r="A107" s="30" t="s">
        <v>148</v>
      </c>
      <c r="B107" s="48" t="s">
        <v>367</v>
      </c>
      <c r="C107" s="290" t="s">
        <v>162</v>
      </c>
      <c r="D107" s="27"/>
      <c r="E107" s="227">
        <f t="shared" si="18"/>
        <v>698.9</v>
      </c>
      <c r="F107" s="227">
        <f t="shared" si="18"/>
        <v>0</v>
      </c>
      <c r="G107" s="227">
        <f t="shared" si="18"/>
        <v>698.9</v>
      </c>
      <c r="H107" s="227">
        <f t="shared" si="18"/>
        <v>312</v>
      </c>
      <c r="I107" s="227">
        <f t="shared" si="18"/>
        <v>324.5</v>
      </c>
    </row>
    <row r="108" spans="1:9" s="31" customFormat="1" ht="13.5">
      <c r="A108" s="51" t="s">
        <v>66</v>
      </c>
      <c r="B108" s="48" t="s">
        <v>367</v>
      </c>
      <c r="C108" s="290" t="s">
        <v>162</v>
      </c>
      <c r="D108" s="27" t="s">
        <v>67</v>
      </c>
      <c r="E108" s="227">
        <f>'Пр.7 Р.П. ЦС. ВР'!E180</f>
        <v>698.9</v>
      </c>
      <c r="F108" s="227">
        <f>'Пр.7 Р.П. ЦС. ВР'!F180</f>
        <v>0</v>
      </c>
      <c r="G108" s="227">
        <f>'Пр.7 Р.П. ЦС. ВР'!G180</f>
        <v>698.9</v>
      </c>
      <c r="H108" s="227">
        <f>'Пр.7 Р.П. ЦС. ВР'!H180</f>
        <v>312</v>
      </c>
      <c r="I108" s="227">
        <f>'Пр.7 Р.П. ЦС. ВР'!I180</f>
        <v>324.5</v>
      </c>
    </row>
    <row r="109" spans="1:9" s="31" customFormat="1" ht="26.25">
      <c r="A109" s="51" t="s">
        <v>400</v>
      </c>
      <c r="B109" s="48" t="s">
        <v>367</v>
      </c>
      <c r="C109" s="290"/>
      <c r="D109" s="27"/>
      <c r="E109" s="227">
        <f aca="true" t="shared" si="19" ref="E109:I110">E110</f>
        <v>2285</v>
      </c>
      <c r="F109" s="227">
        <f t="shared" si="19"/>
        <v>0</v>
      </c>
      <c r="G109" s="227">
        <f t="shared" si="19"/>
        <v>2285</v>
      </c>
      <c r="H109" s="227">
        <f t="shared" si="19"/>
        <v>719.9</v>
      </c>
      <c r="I109" s="227">
        <f t="shared" si="19"/>
        <v>719.9</v>
      </c>
    </row>
    <row r="110" spans="1:9" s="31" customFormat="1" ht="26.25">
      <c r="A110" s="30" t="s">
        <v>148</v>
      </c>
      <c r="B110" s="48" t="s">
        <v>367</v>
      </c>
      <c r="C110" s="290" t="s">
        <v>162</v>
      </c>
      <c r="D110" s="27"/>
      <c r="E110" s="227">
        <f t="shared" si="19"/>
        <v>2285</v>
      </c>
      <c r="F110" s="227">
        <f t="shared" si="19"/>
        <v>0</v>
      </c>
      <c r="G110" s="227">
        <f t="shared" si="19"/>
        <v>2285</v>
      </c>
      <c r="H110" s="227">
        <f t="shared" si="19"/>
        <v>719.9</v>
      </c>
      <c r="I110" s="227">
        <f t="shared" si="19"/>
        <v>719.9</v>
      </c>
    </row>
    <row r="111" spans="1:9" s="31" customFormat="1" ht="13.5">
      <c r="A111" s="51" t="s">
        <v>66</v>
      </c>
      <c r="B111" s="48" t="s">
        <v>367</v>
      </c>
      <c r="C111" s="290" t="s">
        <v>162</v>
      </c>
      <c r="D111" s="27" t="s">
        <v>67</v>
      </c>
      <c r="E111" s="227">
        <f>'Пр.7 Р.П. ЦС. ВР'!E178</f>
        <v>2285</v>
      </c>
      <c r="F111" s="227">
        <f>'Пр.7 Р.П. ЦС. ВР'!F178</f>
        <v>0</v>
      </c>
      <c r="G111" s="227">
        <f>'Пр.7 Р.П. ЦС. ВР'!G178</f>
        <v>2285</v>
      </c>
      <c r="H111" s="227">
        <f>'Пр.7 Р.П. ЦС. ВР'!H178</f>
        <v>719.9</v>
      </c>
      <c r="I111" s="227">
        <f>'Пр.7 Р.П. ЦС. ВР'!H178</f>
        <v>719.9</v>
      </c>
    </row>
    <row r="112" spans="1:9" s="28" customFormat="1" ht="26.25">
      <c r="A112" s="51" t="s">
        <v>703</v>
      </c>
      <c r="B112" s="48" t="s">
        <v>704</v>
      </c>
      <c r="C112" s="289"/>
      <c r="D112" s="27"/>
      <c r="E112" s="227">
        <f aca="true" t="shared" si="20" ref="E112:I113">E113</f>
        <v>16070</v>
      </c>
      <c r="F112" s="227">
        <f t="shared" si="20"/>
        <v>0</v>
      </c>
      <c r="G112" s="227">
        <f t="shared" si="20"/>
        <v>16070</v>
      </c>
      <c r="H112" s="227">
        <f t="shared" si="20"/>
        <v>1030</v>
      </c>
      <c r="I112" s="227">
        <f t="shared" si="20"/>
        <v>1236.7</v>
      </c>
    </row>
    <row r="113" spans="1:9" s="28" customFormat="1" ht="26.25">
      <c r="A113" s="30" t="s">
        <v>148</v>
      </c>
      <c r="B113" s="48" t="s">
        <v>704</v>
      </c>
      <c r="C113" s="290" t="s">
        <v>162</v>
      </c>
      <c r="D113" s="27"/>
      <c r="E113" s="227">
        <f t="shared" si="20"/>
        <v>16070</v>
      </c>
      <c r="F113" s="227">
        <f t="shared" si="20"/>
        <v>0</v>
      </c>
      <c r="G113" s="227">
        <f t="shared" si="20"/>
        <v>16070</v>
      </c>
      <c r="H113" s="227">
        <f t="shared" si="20"/>
        <v>1030</v>
      </c>
      <c r="I113" s="227">
        <f t="shared" si="20"/>
        <v>1236.7</v>
      </c>
    </row>
    <row r="114" spans="1:9" s="31" customFormat="1" ht="13.5">
      <c r="A114" s="51" t="s">
        <v>66</v>
      </c>
      <c r="B114" s="48" t="s">
        <v>704</v>
      </c>
      <c r="C114" s="290" t="s">
        <v>162</v>
      </c>
      <c r="D114" s="27" t="s">
        <v>67</v>
      </c>
      <c r="E114" s="227">
        <f>'Пр.7 Р.П. ЦС. ВР'!E183+'Пр.7 Р.П. ЦС. ВР'!E182</f>
        <v>16070</v>
      </c>
      <c r="F114" s="227">
        <f>'Пр.7 Р.П. ЦС. ВР'!F183+'Пр.7 Р.П. ЦС. ВР'!F182</f>
        <v>0</v>
      </c>
      <c r="G114" s="227">
        <f>'Пр.7 Р.П. ЦС. ВР'!G183+'Пр.7 Р.П. ЦС. ВР'!G182</f>
        <v>16070</v>
      </c>
      <c r="H114" s="227">
        <f>'Пр.7 Р.П. ЦС. ВР'!H183</f>
        <v>1030</v>
      </c>
      <c r="I114" s="227">
        <f>'Пр.7 Р.П. ЦС. ВР'!I183</f>
        <v>1236.7</v>
      </c>
    </row>
    <row r="115" spans="1:9" s="31" customFormat="1" ht="13.5">
      <c r="A115" s="51" t="s">
        <v>716</v>
      </c>
      <c r="B115" s="42" t="s">
        <v>715</v>
      </c>
      <c r="C115" s="290"/>
      <c r="D115" s="27"/>
      <c r="E115" s="227">
        <f aca="true" t="shared" si="21" ref="E115:I116">E116</f>
        <v>63</v>
      </c>
      <c r="F115" s="227">
        <f t="shared" si="21"/>
        <v>0</v>
      </c>
      <c r="G115" s="227">
        <f t="shared" si="21"/>
        <v>63</v>
      </c>
      <c r="H115" s="227">
        <f t="shared" si="21"/>
        <v>1200</v>
      </c>
      <c r="I115" s="227">
        <f t="shared" si="21"/>
        <v>1669</v>
      </c>
    </row>
    <row r="116" spans="1:9" s="31" customFormat="1" ht="26.25">
      <c r="A116" s="30" t="s">
        <v>148</v>
      </c>
      <c r="B116" s="42" t="s">
        <v>715</v>
      </c>
      <c r="C116" s="290" t="s">
        <v>162</v>
      </c>
      <c r="D116" s="27"/>
      <c r="E116" s="227">
        <f t="shared" si="21"/>
        <v>63</v>
      </c>
      <c r="F116" s="227">
        <f>'Пр.7 Р.П. ЦС. ВР'!F187</f>
        <v>0</v>
      </c>
      <c r="G116" s="227">
        <f t="shared" si="21"/>
        <v>63</v>
      </c>
      <c r="H116" s="227">
        <f t="shared" si="21"/>
        <v>1200</v>
      </c>
      <c r="I116" s="227">
        <f t="shared" si="21"/>
        <v>1669</v>
      </c>
    </row>
    <row r="117" spans="1:9" s="31" customFormat="1" ht="13.5">
      <c r="A117" s="51" t="s">
        <v>66</v>
      </c>
      <c r="B117" s="42" t="s">
        <v>715</v>
      </c>
      <c r="C117" s="290" t="s">
        <v>162</v>
      </c>
      <c r="D117" s="27" t="s">
        <v>67</v>
      </c>
      <c r="E117" s="227">
        <f>'Пр.7 Р.П. ЦС. ВР'!E187</f>
        <v>63</v>
      </c>
      <c r="F117" s="227">
        <f>'Пр.7 Р.П. ЦС. ВР'!F187</f>
        <v>0</v>
      </c>
      <c r="G117" s="227">
        <f>'Пр.7 Р.П. ЦС. ВР'!G187</f>
        <v>63</v>
      </c>
      <c r="H117" s="227">
        <f>'Пр.7 Р.П. ЦС. ВР'!H187</f>
        <v>1200</v>
      </c>
      <c r="I117" s="227">
        <f>'Пр.7 Р.П. ЦС. ВР'!I187</f>
        <v>1669</v>
      </c>
    </row>
    <row r="118" spans="1:9" s="31" customFormat="1" ht="13.5" hidden="1">
      <c r="A118" s="51" t="s">
        <v>716</v>
      </c>
      <c r="B118" s="42" t="s">
        <v>715</v>
      </c>
      <c r="C118" s="290"/>
      <c r="D118" s="27"/>
      <c r="E118" s="227" t="e">
        <f aca="true" t="shared" si="22" ref="E118:I119">E119</f>
        <v>#REF!</v>
      </c>
      <c r="F118" s="227" t="e">
        <f t="shared" si="22"/>
        <v>#REF!</v>
      </c>
      <c r="G118" s="227" t="e">
        <f t="shared" si="22"/>
        <v>#REF!</v>
      </c>
      <c r="H118" s="227">
        <f t="shared" si="22"/>
        <v>0</v>
      </c>
      <c r="I118" s="227">
        <f t="shared" si="22"/>
        <v>0</v>
      </c>
    </row>
    <row r="119" spans="1:9" s="31" customFormat="1" ht="26.25" hidden="1">
      <c r="A119" s="30" t="s">
        <v>148</v>
      </c>
      <c r="B119" s="42" t="s">
        <v>715</v>
      </c>
      <c r="C119" s="290" t="s">
        <v>162</v>
      </c>
      <c r="D119" s="27"/>
      <c r="E119" s="227" t="e">
        <f t="shared" si="22"/>
        <v>#REF!</v>
      </c>
      <c r="F119" s="227" t="e">
        <f t="shared" si="22"/>
        <v>#REF!</v>
      </c>
      <c r="G119" s="227" t="e">
        <f t="shared" si="22"/>
        <v>#REF!</v>
      </c>
      <c r="H119" s="227">
        <f t="shared" si="22"/>
        <v>0</v>
      </c>
      <c r="I119" s="227">
        <f t="shared" si="22"/>
        <v>0</v>
      </c>
    </row>
    <row r="120" spans="1:9" s="31" customFormat="1" ht="13.5" hidden="1">
      <c r="A120" s="51" t="s">
        <v>732</v>
      </c>
      <c r="B120" s="42" t="s">
        <v>715</v>
      </c>
      <c r="C120" s="290" t="s">
        <v>162</v>
      </c>
      <c r="D120" s="27" t="s">
        <v>67</v>
      </c>
      <c r="E120" s="227" t="e">
        <f>'Пр.7 Р.П. ЦС. ВР'!#REF!</f>
        <v>#REF!</v>
      </c>
      <c r="F120" s="227" t="e">
        <f>'Пр.7 Р.П. ЦС. ВР'!#REF!</f>
        <v>#REF!</v>
      </c>
      <c r="G120" s="227" t="e">
        <f>'Пр.7 Р.П. ЦС. ВР'!#REF!</f>
        <v>#REF!</v>
      </c>
      <c r="H120" s="227">
        <f>'Пр.7 Р.П. ЦС. ВР'!G190</f>
        <v>0</v>
      </c>
      <c r="I120" s="227">
        <f>'Пр.7 Р.П. ЦС. ВР'!H190</f>
        <v>0</v>
      </c>
    </row>
    <row r="121" spans="1:9" s="31" customFormat="1" ht="13.5">
      <c r="A121" s="3" t="s">
        <v>446</v>
      </c>
      <c r="B121" s="48" t="s">
        <v>447</v>
      </c>
      <c r="C121" s="290"/>
      <c r="D121" s="27"/>
      <c r="E121" s="227">
        <f aca="true" t="shared" si="23" ref="E121:I122">E122</f>
        <v>3000</v>
      </c>
      <c r="F121" s="227">
        <f t="shared" si="23"/>
        <v>-3000</v>
      </c>
      <c r="G121" s="227">
        <f t="shared" si="23"/>
        <v>0</v>
      </c>
      <c r="H121" s="227">
        <f t="shared" si="23"/>
        <v>1000</v>
      </c>
      <c r="I121" s="227">
        <f t="shared" si="23"/>
        <v>1040</v>
      </c>
    </row>
    <row r="122" spans="1:9" s="31" customFormat="1" ht="26.25">
      <c r="A122" s="30" t="s">
        <v>148</v>
      </c>
      <c r="B122" s="48" t="s">
        <v>447</v>
      </c>
      <c r="C122" s="290" t="s">
        <v>162</v>
      </c>
      <c r="D122" s="27"/>
      <c r="E122" s="227">
        <f t="shared" si="23"/>
        <v>3000</v>
      </c>
      <c r="F122" s="227">
        <f t="shared" si="23"/>
        <v>-3000</v>
      </c>
      <c r="G122" s="227">
        <f t="shared" si="23"/>
        <v>0</v>
      </c>
      <c r="H122" s="227">
        <f t="shared" si="23"/>
        <v>1000</v>
      </c>
      <c r="I122" s="227">
        <f t="shared" si="23"/>
        <v>1040</v>
      </c>
    </row>
    <row r="123" spans="1:9" s="31" customFormat="1" ht="13.5">
      <c r="A123" s="51" t="s">
        <v>66</v>
      </c>
      <c r="B123" s="48" t="s">
        <v>447</v>
      </c>
      <c r="C123" s="290" t="s">
        <v>162</v>
      </c>
      <c r="D123" s="27" t="s">
        <v>67</v>
      </c>
      <c r="E123" s="227">
        <f>'Пр.7 Р.П. ЦС. ВР'!E185</f>
        <v>3000</v>
      </c>
      <c r="F123" s="227">
        <f>'Пр.7 Р.П. ЦС. ВР'!F185</f>
        <v>-3000</v>
      </c>
      <c r="G123" s="227">
        <f>'Пр.7 Р.П. ЦС. ВР'!G185</f>
        <v>0</v>
      </c>
      <c r="H123" s="227">
        <f>'Пр.7 Р.П. ЦС. ВР'!H185</f>
        <v>1000</v>
      </c>
      <c r="I123" s="227">
        <f>'Пр.7 Р.П. ЦС. ВР'!I185</f>
        <v>1040</v>
      </c>
    </row>
    <row r="124" spans="1:9" s="31" customFormat="1" ht="26.25">
      <c r="A124" s="51" t="s">
        <v>554</v>
      </c>
      <c r="B124" s="48" t="s">
        <v>398</v>
      </c>
      <c r="C124" s="290"/>
      <c r="D124" s="27"/>
      <c r="E124" s="227">
        <f aca="true" t="shared" si="24" ref="E124:I127">E125</f>
        <v>104</v>
      </c>
      <c r="F124" s="227">
        <f>F125+F127</f>
        <v>0</v>
      </c>
      <c r="G124" s="227">
        <f>G125+G127</f>
        <v>104</v>
      </c>
      <c r="H124" s="227">
        <f t="shared" si="24"/>
        <v>108.2</v>
      </c>
      <c r="I124" s="227">
        <f t="shared" si="24"/>
        <v>112.5</v>
      </c>
    </row>
    <row r="125" spans="1:9" s="31" customFormat="1" ht="26.25">
      <c r="A125" s="30" t="s">
        <v>148</v>
      </c>
      <c r="B125" s="48" t="s">
        <v>398</v>
      </c>
      <c r="C125" s="290" t="s">
        <v>162</v>
      </c>
      <c r="D125" s="27"/>
      <c r="E125" s="227">
        <f t="shared" si="24"/>
        <v>104</v>
      </c>
      <c r="F125" s="227">
        <f>F126</f>
        <v>-34.2</v>
      </c>
      <c r="G125" s="227">
        <f t="shared" si="24"/>
        <v>69.8</v>
      </c>
      <c r="H125" s="227">
        <f t="shared" si="24"/>
        <v>108.2</v>
      </c>
      <c r="I125" s="227">
        <f t="shared" si="24"/>
        <v>112.5</v>
      </c>
    </row>
    <row r="126" spans="1:9" s="31" customFormat="1" ht="15" customHeight="1">
      <c r="A126" s="51" t="s">
        <v>66</v>
      </c>
      <c r="B126" s="48" t="s">
        <v>398</v>
      </c>
      <c r="C126" s="290" t="s">
        <v>162</v>
      </c>
      <c r="D126" s="27" t="s">
        <v>67</v>
      </c>
      <c r="E126" s="227">
        <f>'Пр.7 Р.П. ЦС. ВР'!E192</f>
        <v>104</v>
      </c>
      <c r="F126" s="227">
        <f>'Пр.7 Р.П. ЦС. ВР'!F192</f>
        <v>-34.2</v>
      </c>
      <c r="G126" s="227">
        <f>'Пр.7 Р.П. ЦС. ВР'!G192</f>
        <v>69.8</v>
      </c>
      <c r="H126" s="227">
        <f>'Пр.7 Р.П. ЦС. ВР'!H192</f>
        <v>108.2</v>
      </c>
      <c r="I126" s="227">
        <f>'Пр.7 Р.П. ЦС. ВР'!I192</f>
        <v>112.5</v>
      </c>
    </row>
    <row r="127" spans="1:9" s="31" customFormat="1" ht="18.75" customHeight="1">
      <c r="A127" s="30" t="s">
        <v>158</v>
      </c>
      <c r="B127" s="48" t="s">
        <v>398</v>
      </c>
      <c r="C127" s="290" t="s">
        <v>159</v>
      </c>
      <c r="D127" s="27"/>
      <c r="E127" s="227">
        <f t="shared" si="24"/>
        <v>0</v>
      </c>
      <c r="F127" s="227">
        <f t="shared" si="24"/>
        <v>34.2</v>
      </c>
      <c r="G127" s="227">
        <f t="shared" si="24"/>
        <v>34.2</v>
      </c>
      <c r="H127" s="227">
        <f t="shared" si="24"/>
        <v>0</v>
      </c>
      <c r="I127" s="227">
        <f t="shared" si="24"/>
        <v>0</v>
      </c>
    </row>
    <row r="128" spans="1:9" s="31" customFormat="1" ht="15" customHeight="1">
      <c r="A128" s="51" t="s">
        <v>66</v>
      </c>
      <c r="B128" s="48" t="s">
        <v>398</v>
      </c>
      <c r="C128" s="290" t="s">
        <v>159</v>
      </c>
      <c r="D128" s="27" t="s">
        <v>67</v>
      </c>
      <c r="E128" s="227"/>
      <c r="F128" s="227">
        <f>'Пр.7 Р.П. ЦС. ВР'!F193</f>
        <v>34.2</v>
      </c>
      <c r="G128" s="227">
        <f>F128+E128</f>
        <v>34.2</v>
      </c>
      <c r="H128" s="227"/>
      <c r="I128" s="227"/>
    </row>
    <row r="129" spans="1:9" s="62" customFormat="1" ht="25.5" customHeight="1">
      <c r="A129" s="51" t="s">
        <v>531</v>
      </c>
      <c r="B129" s="48" t="s">
        <v>373</v>
      </c>
      <c r="C129" s="289"/>
      <c r="D129" s="27"/>
      <c r="E129" s="227">
        <f aca="true" t="shared" si="25" ref="E129:I134">E130</f>
        <v>1184.8000000000002</v>
      </c>
      <c r="F129" s="227">
        <f t="shared" si="25"/>
        <v>0</v>
      </c>
      <c r="G129" s="227">
        <f t="shared" si="25"/>
        <v>1184.8000000000002</v>
      </c>
      <c r="H129" s="227">
        <f t="shared" si="25"/>
        <v>1200</v>
      </c>
      <c r="I129" s="227">
        <f t="shared" si="25"/>
        <v>1281.5</v>
      </c>
    </row>
    <row r="130" spans="1:9" s="62" customFormat="1" ht="27" customHeight="1">
      <c r="A130" s="51" t="s">
        <v>370</v>
      </c>
      <c r="B130" s="48" t="s">
        <v>371</v>
      </c>
      <c r="C130" s="289"/>
      <c r="D130" s="27"/>
      <c r="E130" s="227">
        <f t="shared" si="25"/>
        <v>1184.8000000000002</v>
      </c>
      <c r="F130" s="227">
        <f t="shared" si="25"/>
        <v>0</v>
      </c>
      <c r="G130" s="227">
        <f t="shared" si="25"/>
        <v>1184.8000000000002</v>
      </c>
      <c r="H130" s="227">
        <f t="shared" si="25"/>
        <v>1200</v>
      </c>
      <c r="I130" s="227">
        <f t="shared" si="25"/>
        <v>1281.5</v>
      </c>
    </row>
    <row r="131" spans="1:9" s="28" customFormat="1" ht="30.75" customHeight="1">
      <c r="A131" s="51" t="s">
        <v>467</v>
      </c>
      <c r="B131" s="48" t="s">
        <v>372</v>
      </c>
      <c r="C131" s="289"/>
      <c r="D131" s="27"/>
      <c r="E131" s="227">
        <f t="shared" si="25"/>
        <v>1184.8000000000002</v>
      </c>
      <c r="F131" s="227">
        <f>F132+F134</f>
        <v>0</v>
      </c>
      <c r="G131" s="227">
        <f>G132+G134</f>
        <v>1184.8000000000002</v>
      </c>
      <c r="H131" s="227">
        <f t="shared" si="25"/>
        <v>1200</v>
      </c>
      <c r="I131" s="227">
        <f t="shared" si="25"/>
        <v>1281.5</v>
      </c>
    </row>
    <row r="132" spans="1:9" s="28" customFormat="1" ht="26.25">
      <c r="A132" s="30" t="s">
        <v>148</v>
      </c>
      <c r="B132" s="48" t="s">
        <v>372</v>
      </c>
      <c r="C132" s="289" t="s">
        <v>162</v>
      </c>
      <c r="D132" s="27"/>
      <c r="E132" s="227">
        <f t="shared" si="25"/>
        <v>1184.8000000000002</v>
      </c>
      <c r="F132" s="227">
        <f t="shared" si="25"/>
        <v>-662.1</v>
      </c>
      <c r="G132" s="227">
        <f t="shared" si="25"/>
        <v>522.7000000000002</v>
      </c>
      <c r="H132" s="227">
        <f t="shared" si="25"/>
        <v>1200</v>
      </c>
      <c r="I132" s="227">
        <f t="shared" si="25"/>
        <v>1281.5</v>
      </c>
    </row>
    <row r="133" spans="1:9" s="28" customFormat="1" ht="15" customHeight="1">
      <c r="A133" s="51" t="s">
        <v>66</v>
      </c>
      <c r="B133" s="48" t="s">
        <v>372</v>
      </c>
      <c r="C133" s="290" t="s">
        <v>162</v>
      </c>
      <c r="D133" s="27" t="s">
        <v>67</v>
      </c>
      <c r="E133" s="227">
        <f>'Пр.7 Р.П. ЦС. ВР'!E197</f>
        <v>1184.8000000000002</v>
      </c>
      <c r="F133" s="227">
        <f>'Пр.7 Р.П. ЦС. ВР'!F197</f>
        <v>-662.1</v>
      </c>
      <c r="G133" s="227">
        <f>'Пр.7 Р.П. ЦС. ВР'!G197</f>
        <v>522.7000000000002</v>
      </c>
      <c r="H133" s="227">
        <f>'Пр.7 Р.П. ЦС. ВР'!H197</f>
        <v>1200</v>
      </c>
      <c r="I133" s="227">
        <f>'Пр.7 Р.П. ЦС. ВР'!I197</f>
        <v>1281.5</v>
      </c>
    </row>
    <row r="134" spans="1:9" s="28" customFormat="1" ht="19.5" customHeight="1">
      <c r="A134" s="30" t="s">
        <v>158</v>
      </c>
      <c r="B134" s="48" t="s">
        <v>372</v>
      </c>
      <c r="C134" s="289" t="s">
        <v>159</v>
      </c>
      <c r="D134" s="27"/>
      <c r="E134" s="227">
        <f t="shared" si="25"/>
        <v>0</v>
      </c>
      <c r="F134" s="227">
        <f t="shared" si="25"/>
        <v>662.1</v>
      </c>
      <c r="G134" s="227">
        <f t="shared" si="25"/>
        <v>662.1</v>
      </c>
      <c r="H134" s="227">
        <f t="shared" si="25"/>
        <v>0</v>
      </c>
      <c r="I134" s="227">
        <f t="shared" si="25"/>
        <v>0</v>
      </c>
    </row>
    <row r="135" spans="1:9" s="28" customFormat="1" ht="15" customHeight="1">
      <c r="A135" s="51" t="s">
        <v>66</v>
      </c>
      <c r="B135" s="48" t="s">
        <v>372</v>
      </c>
      <c r="C135" s="290" t="s">
        <v>159</v>
      </c>
      <c r="D135" s="27" t="s">
        <v>67</v>
      </c>
      <c r="E135" s="227">
        <f>'Пр.7 Р.П. ЦС. ВР'!E199</f>
        <v>0</v>
      </c>
      <c r="F135" s="227">
        <f>'Пр.7 Р.П. ЦС. ВР'!F202</f>
        <v>662.1</v>
      </c>
      <c r="G135" s="227">
        <f>E135+F135</f>
        <v>662.1</v>
      </c>
      <c r="H135" s="227">
        <f>'Пр.7 Р.П. ЦС. ВР'!H199</f>
        <v>0</v>
      </c>
      <c r="I135" s="227">
        <f>'Пр.7 Р.П. ЦС. ВР'!I199</f>
        <v>0</v>
      </c>
    </row>
    <row r="136" spans="1:9" s="25" customFormat="1" ht="39">
      <c r="A136" s="51" t="s">
        <v>109</v>
      </c>
      <c r="B136" s="293" t="s">
        <v>322</v>
      </c>
      <c r="C136" s="289"/>
      <c r="D136" s="27"/>
      <c r="E136" s="227">
        <f>E156+E177</f>
        <v>4309.5</v>
      </c>
      <c r="F136" s="227">
        <f>F156+F177</f>
        <v>184.3</v>
      </c>
      <c r="G136" s="227">
        <f>G156+G177</f>
        <v>4493.8</v>
      </c>
      <c r="H136" s="227">
        <f>H156+H177</f>
        <v>3235.9</v>
      </c>
      <c r="I136" s="227">
        <f>I156+I177</f>
        <v>1277.6</v>
      </c>
    </row>
    <row r="137" spans="1:9" s="28" customFormat="1" ht="39" hidden="1">
      <c r="A137" s="51" t="s">
        <v>602</v>
      </c>
      <c r="B137" s="48" t="s">
        <v>355</v>
      </c>
      <c r="C137" s="289"/>
      <c r="D137" s="27"/>
      <c r="E137" s="227" t="e">
        <f>E138</f>
        <v>#REF!</v>
      </c>
      <c r="F137" s="227" t="e">
        <f>F138</f>
        <v>#REF!</v>
      </c>
      <c r="G137" s="227" t="e">
        <f>G138</f>
        <v>#REF!</v>
      </c>
      <c r="H137" s="227" t="e">
        <f>H138</f>
        <v>#REF!</v>
      </c>
      <c r="I137" s="227" t="e">
        <f>I138</f>
        <v>#REF!</v>
      </c>
    </row>
    <row r="138" spans="1:9" s="28" customFormat="1" ht="13.5" hidden="1">
      <c r="A138" s="30" t="s">
        <v>352</v>
      </c>
      <c r="B138" s="48" t="s">
        <v>353</v>
      </c>
      <c r="C138" s="289"/>
      <c r="D138" s="27"/>
      <c r="E138" s="227" t="e">
        <f>E153</f>
        <v>#REF!</v>
      </c>
      <c r="F138" s="227" t="e">
        <f>F153</f>
        <v>#REF!</v>
      </c>
      <c r="G138" s="227" t="e">
        <f>G153</f>
        <v>#REF!</v>
      </c>
      <c r="H138" s="227" t="e">
        <f>H153</f>
        <v>#REF!</v>
      </c>
      <c r="I138" s="227" t="e">
        <f>I153</f>
        <v>#REF!</v>
      </c>
    </row>
    <row r="139" spans="1:9" s="28" customFormat="1" ht="118.5" hidden="1">
      <c r="A139" s="122" t="s">
        <v>110</v>
      </c>
      <c r="B139" s="294" t="s">
        <v>402</v>
      </c>
      <c r="C139" s="289"/>
      <c r="D139" s="27"/>
      <c r="E139" s="227" t="e">
        <f aca="true" t="shared" si="26" ref="E139:I140">E140</f>
        <v>#REF!</v>
      </c>
      <c r="F139" s="227" t="e">
        <f t="shared" si="26"/>
        <v>#REF!</v>
      </c>
      <c r="G139" s="227" t="e">
        <f t="shared" si="26"/>
        <v>#REF!</v>
      </c>
      <c r="H139" s="227" t="e">
        <f t="shared" si="26"/>
        <v>#REF!</v>
      </c>
      <c r="I139" s="227" t="e">
        <f t="shared" si="26"/>
        <v>#REF!</v>
      </c>
    </row>
    <row r="140" spans="1:9" s="28" customFormat="1" ht="26.25" hidden="1">
      <c r="A140" s="3" t="s">
        <v>137</v>
      </c>
      <c r="B140" s="48" t="s">
        <v>402</v>
      </c>
      <c r="C140" s="289" t="s">
        <v>163</v>
      </c>
      <c r="D140" s="27"/>
      <c r="E140" s="227" t="e">
        <f t="shared" si="26"/>
        <v>#REF!</v>
      </c>
      <c r="F140" s="227" t="e">
        <f t="shared" si="26"/>
        <v>#REF!</v>
      </c>
      <c r="G140" s="227" t="e">
        <f t="shared" si="26"/>
        <v>#REF!</v>
      </c>
      <c r="H140" s="227" t="e">
        <f t="shared" si="26"/>
        <v>#REF!</v>
      </c>
      <c r="I140" s="227" t="e">
        <f t="shared" si="26"/>
        <v>#REF!</v>
      </c>
    </row>
    <row r="141" spans="1:9" s="28" customFormat="1" ht="13.5" hidden="1">
      <c r="A141" s="291" t="s">
        <v>7</v>
      </c>
      <c r="B141" s="48" t="s">
        <v>402</v>
      </c>
      <c r="C141" s="289" t="s">
        <v>163</v>
      </c>
      <c r="D141" s="27" t="s">
        <v>6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</row>
    <row r="142" spans="1:9" s="28" customFormat="1" ht="39" customHeight="1" hidden="1">
      <c r="A142" s="122" t="s">
        <v>468</v>
      </c>
      <c r="B142" s="294" t="s">
        <v>403</v>
      </c>
      <c r="C142" s="295" t="s">
        <v>163</v>
      </c>
      <c r="D142" s="202" t="s">
        <v>6</v>
      </c>
      <c r="E142" s="227" t="e">
        <f>E143+E146</f>
        <v>#REF!</v>
      </c>
      <c r="F142" s="227" t="e">
        <f>F143+F146</f>
        <v>#REF!</v>
      </c>
      <c r="G142" s="227" t="e">
        <f>G143+G146</f>
        <v>#REF!</v>
      </c>
      <c r="H142" s="227" t="e">
        <f>H143+H146</f>
        <v>#REF!</v>
      </c>
      <c r="I142" s="227" t="e">
        <f>I143+I146</f>
        <v>#REF!</v>
      </c>
    </row>
    <row r="143" spans="1:9" s="28" customFormat="1" ht="81" customHeight="1" hidden="1">
      <c r="A143" s="51" t="s">
        <v>131</v>
      </c>
      <c r="B143" s="48" t="s">
        <v>403</v>
      </c>
      <c r="C143" s="289"/>
      <c r="D143" s="27"/>
      <c r="E143" s="227" t="e">
        <f aca="true" t="shared" si="27" ref="E143:I144">E144</f>
        <v>#REF!</v>
      </c>
      <c r="F143" s="227" t="e">
        <f t="shared" si="27"/>
        <v>#REF!</v>
      </c>
      <c r="G143" s="227" t="e">
        <f t="shared" si="27"/>
        <v>#REF!</v>
      </c>
      <c r="H143" s="227" t="e">
        <f t="shared" si="27"/>
        <v>#REF!</v>
      </c>
      <c r="I143" s="227" t="e">
        <f t="shared" si="27"/>
        <v>#REF!</v>
      </c>
    </row>
    <row r="144" spans="1:9" s="28" customFormat="1" ht="13.5" hidden="1">
      <c r="A144" s="32" t="s">
        <v>155</v>
      </c>
      <c r="B144" s="48" t="s">
        <v>403</v>
      </c>
      <c r="C144" s="289" t="s">
        <v>163</v>
      </c>
      <c r="D144" s="27"/>
      <c r="E144" s="227" t="e">
        <f t="shared" si="27"/>
        <v>#REF!</v>
      </c>
      <c r="F144" s="227" t="e">
        <f t="shared" si="27"/>
        <v>#REF!</v>
      </c>
      <c r="G144" s="227" t="e">
        <f t="shared" si="27"/>
        <v>#REF!</v>
      </c>
      <c r="H144" s="227" t="e">
        <f t="shared" si="27"/>
        <v>#REF!</v>
      </c>
      <c r="I144" s="227" t="e">
        <f t="shared" si="27"/>
        <v>#REF!</v>
      </c>
    </row>
    <row r="145" spans="1:9" s="28" customFormat="1" ht="13.5" hidden="1">
      <c r="A145" s="291" t="s">
        <v>7</v>
      </c>
      <c r="B145" s="48" t="s">
        <v>403</v>
      </c>
      <c r="C145" s="289" t="s">
        <v>163</v>
      </c>
      <c r="D145" s="27" t="s">
        <v>6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</row>
    <row r="146" spans="1:9" s="28" customFormat="1" ht="39" hidden="1">
      <c r="A146" s="122" t="s">
        <v>468</v>
      </c>
      <c r="B146" s="294" t="s">
        <v>412</v>
      </c>
      <c r="C146" s="289"/>
      <c r="D146" s="27"/>
      <c r="E146" s="227" t="e">
        <f aca="true" t="shared" si="28" ref="E146:I147">E147</f>
        <v>#REF!</v>
      </c>
      <c r="F146" s="227" t="e">
        <f t="shared" si="28"/>
        <v>#REF!</v>
      </c>
      <c r="G146" s="227" t="e">
        <f t="shared" si="28"/>
        <v>#REF!</v>
      </c>
      <c r="H146" s="227" t="e">
        <f t="shared" si="28"/>
        <v>#REF!</v>
      </c>
      <c r="I146" s="227" t="e">
        <f t="shared" si="28"/>
        <v>#REF!</v>
      </c>
    </row>
    <row r="147" spans="1:9" s="28" customFormat="1" ht="13.5" hidden="1">
      <c r="A147" s="32" t="s">
        <v>155</v>
      </c>
      <c r="B147" s="48" t="s">
        <v>412</v>
      </c>
      <c r="C147" s="289" t="s">
        <v>163</v>
      </c>
      <c r="D147" s="27"/>
      <c r="E147" s="227" t="e">
        <f t="shared" si="28"/>
        <v>#REF!</v>
      </c>
      <c r="F147" s="227" t="e">
        <f t="shared" si="28"/>
        <v>#REF!</v>
      </c>
      <c r="G147" s="227" t="e">
        <f t="shared" si="28"/>
        <v>#REF!</v>
      </c>
      <c r="H147" s="227" t="e">
        <f t="shared" si="28"/>
        <v>#REF!</v>
      </c>
      <c r="I147" s="227" t="e">
        <f t="shared" si="28"/>
        <v>#REF!</v>
      </c>
    </row>
    <row r="148" spans="1:9" s="28" customFormat="1" ht="13.5" hidden="1">
      <c r="A148" s="291" t="s">
        <v>7</v>
      </c>
      <c r="B148" s="48" t="s">
        <v>412</v>
      </c>
      <c r="C148" s="289" t="s">
        <v>163</v>
      </c>
      <c r="D148" s="27" t="s">
        <v>6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</row>
    <row r="149" spans="1:9" s="28" customFormat="1" ht="13.5" hidden="1">
      <c r="A149" s="30" t="s">
        <v>352</v>
      </c>
      <c r="B149" s="48" t="s">
        <v>355</v>
      </c>
      <c r="C149" s="289"/>
      <c r="D149" s="27"/>
      <c r="E149" s="227"/>
      <c r="F149" s="227"/>
      <c r="G149" s="227"/>
      <c r="H149" s="227"/>
      <c r="I149" s="227"/>
    </row>
    <row r="150" spans="1:9" s="28" customFormat="1" ht="26.25" hidden="1">
      <c r="A150" s="51" t="s">
        <v>469</v>
      </c>
      <c r="B150" s="48" t="s">
        <v>354</v>
      </c>
      <c r="C150" s="289"/>
      <c r="D150" s="27"/>
      <c r="E150" s="227" t="e">
        <f aca="true" t="shared" si="29" ref="E150:I151">E151</f>
        <v>#REF!</v>
      </c>
      <c r="F150" s="227" t="e">
        <f t="shared" si="29"/>
        <v>#REF!</v>
      </c>
      <c r="G150" s="227" t="e">
        <f t="shared" si="29"/>
        <v>#REF!</v>
      </c>
      <c r="H150" s="227" t="e">
        <f t="shared" si="29"/>
        <v>#REF!</v>
      </c>
      <c r="I150" s="227" t="e">
        <f t="shared" si="29"/>
        <v>#REF!</v>
      </c>
    </row>
    <row r="151" spans="1:9" s="28" customFormat="1" ht="15.75" customHeight="1" hidden="1">
      <c r="A151" s="3" t="s">
        <v>154</v>
      </c>
      <c r="B151" s="48" t="s">
        <v>354</v>
      </c>
      <c r="C151" s="289" t="s">
        <v>163</v>
      </c>
      <c r="D151" s="27"/>
      <c r="E151" s="227" t="e">
        <f t="shared" si="29"/>
        <v>#REF!</v>
      </c>
      <c r="F151" s="227" t="e">
        <f t="shared" si="29"/>
        <v>#REF!</v>
      </c>
      <c r="G151" s="227" t="e">
        <f t="shared" si="29"/>
        <v>#REF!</v>
      </c>
      <c r="H151" s="227" t="e">
        <f t="shared" si="29"/>
        <v>#REF!</v>
      </c>
      <c r="I151" s="227" t="e">
        <f t="shared" si="29"/>
        <v>#REF!</v>
      </c>
    </row>
    <row r="152" spans="1:9" s="28" customFormat="1" ht="13.5" hidden="1">
      <c r="A152" s="291" t="s">
        <v>7</v>
      </c>
      <c r="B152" s="48" t="s">
        <v>354</v>
      </c>
      <c r="C152" s="289" t="s">
        <v>163</v>
      </c>
      <c r="D152" s="27" t="s">
        <v>6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</row>
    <row r="153" spans="1:9" s="28" customFormat="1" ht="13.5" hidden="1">
      <c r="A153" s="51" t="s">
        <v>495</v>
      </c>
      <c r="B153" s="48" t="s">
        <v>599</v>
      </c>
      <c r="C153" s="289"/>
      <c r="D153" s="27"/>
      <c r="E153" s="227" t="e">
        <f aca="true" t="shared" si="30" ref="E153:I154">E154</f>
        <v>#REF!</v>
      </c>
      <c r="F153" s="227" t="e">
        <f t="shared" si="30"/>
        <v>#REF!</v>
      </c>
      <c r="G153" s="227" t="e">
        <f t="shared" si="30"/>
        <v>#REF!</v>
      </c>
      <c r="H153" s="227" t="e">
        <f t="shared" si="30"/>
        <v>#REF!</v>
      </c>
      <c r="I153" s="227" t="e">
        <f t="shared" si="30"/>
        <v>#REF!</v>
      </c>
    </row>
    <row r="154" spans="1:9" s="28" customFormat="1" ht="15.75" customHeight="1" hidden="1">
      <c r="A154" s="30" t="s">
        <v>148</v>
      </c>
      <c r="B154" s="48" t="s">
        <v>599</v>
      </c>
      <c r="C154" s="289" t="s">
        <v>162</v>
      </c>
      <c r="D154" s="27"/>
      <c r="E154" s="227" t="e">
        <f t="shared" si="30"/>
        <v>#REF!</v>
      </c>
      <c r="F154" s="227" t="e">
        <f t="shared" si="30"/>
        <v>#REF!</v>
      </c>
      <c r="G154" s="227" t="e">
        <f t="shared" si="30"/>
        <v>#REF!</v>
      </c>
      <c r="H154" s="227" t="e">
        <f t="shared" si="30"/>
        <v>#REF!</v>
      </c>
      <c r="I154" s="227" t="e">
        <f t="shared" si="30"/>
        <v>#REF!</v>
      </c>
    </row>
    <row r="155" spans="1:9" s="28" customFormat="1" ht="13.5" hidden="1">
      <c r="A155" s="291" t="s">
        <v>7</v>
      </c>
      <c r="B155" s="48" t="s">
        <v>599</v>
      </c>
      <c r="C155" s="289" t="s">
        <v>162</v>
      </c>
      <c r="D155" s="27" t="s">
        <v>6</v>
      </c>
      <c r="E155" s="227" t="e">
        <f>#REF!</f>
        <v>#REF!</v>
      </c>
      <c r="F155" s="227" t="e">
        <f>#REF!</f>
        <v>#REF!</v>
      </c>
      <c r="G155" s="227" t="e">
        <f>#REF!</f>
        <v>#REF!</v>
      </c>
      <c r="H155" s="227" t="e">
        <f>#REF!</f>
        <v>#REF!</v>
      </c>
      <c r="I155" s="227" t="e">
        <f>#REF!</f>
        <v>#REF!</v>
      </c>
    </row>
    <row r="156" spans="1:9" s="28" customFormat="1" ht="39">
      <c r="A156" s="30" t="s">
        <v>532</v>
      </c>
      <c r="B156" s="48" t="s">
        <v>324</v>
      </c>
      <c r="C156" s="289"/>
      <c r="D156" s="27"/>
      <c r="E156" s="227">
        <f aca="true" t="shared" si="31" ref="E156:G158">E157</f>
        <v>4009.5</v>
      </c>
      <c r="F156" s="227">
        <f t="shared" si="31"/>
        <v>484.3</v>
      </c>
      <c r="G156" s="227">
        <f t="shared" si="31"/>
        <v>4493.8</v>
      </c>
      <c r="H156" s="227">
        <f aca="true" t="shared" si="32" ref="H156:I158">H157</f>
        <v>3085.9</v>
      </c>
      <c r="I156" s="227">
        <f t="shared" si="32"/>
        <v>1127.6</v>
      </c>
    </row>
    <row r="157" spans="1:9" s="28" customFormat="1" ht="26.25">
      <c r="A157" s="30" t="s">
        <v>726</v>
      </c>
      <c r="B157" s="48" t="s">
        <v>323</v>
      </c>
      <c r="C157" s="289"/>
      <c r="D157" s="27"/>
      <c r="E157" s="227">
        <f t="shared" si="31"/>
        <v>4009.5</v>
      </c>
      <c r="F157" s="227">
        <f t="shared" si="31"/>
        <v>484.3</v>
      </c>
      <c r="G157" s="227">
        <f t="shared" si="31"/>
        <v>4493.8</v>
      </c>
      <c r="H157" s="227">
        <f t="shared" si="32"/>
        <v>3085.9</v>
      </c>
      <c r="I157" s="227">
        <f t="shared" si="32"/>
        <v>1127.6</v>
      </c>
    </row>
    <row r="158" spans="1:9" ht="24.75" customHeight="1">
      <c r="A158" s="3" t="s">
        <v>294</v>
      </c>
      <c r="B158" s="289" t="s">
        <v>591</v>
      </c>
      <c r="C158" s="289" t="s">
        <v>161</v>
      </c>
      <c r="D158" s="27"/>
      <c r="E158" s="227">
        <f t="shared" si="31"/>
        <v>4009.5</v>
      </c>
      <c r="F158" s="227">
        <f t="shared" si="31"/>
        <v>484.3</v>
      </c>
      <c r="G158" s="227">
        <f t="shared" si="31"/>
        <v>4493.8</v>
      </c>
      <c r="H158" s="227">
        <f t="shared" si="32"/>
        <v>3085.9</v>
      </c>
      <c r="I158" s="227">
        <f t="shared" si="32"/>
        <v>1127.6</v>
      </c>
    </row>
    <row r="159" spans="1:9" ht="13.5">
      <c r="A159" s="45" t="s">
        <v>824</v>
      </c>
      <c r="B159" s="289" t="s">
        <v>591</v>
      </c>
      <c r="C159" s="289" t="s">
        <v>161</v>
      </c>
      <c r="D159" s="27" t="s">
        <v>825</v>
      </c>
      <c r="E159" s="227">
        <f>'Пр.7 Р.П. ЦС. ВР'!E511</f>
        <v>4009.5</v>
      </c>
      <c r="F159" s="227">
        <f>'Пр.7 Р.П. ЦС. ВР'!F515+'Пр.7 Р.П. ЦС. ВР'!F514</f>
        <v>484.3</v>
      </c>
      <c r="G159" s="227">
        <f>E159+F159</f>
        <v>4493.8</v>
      </c>
      <c r="H159" s="227">
        <f>'Пр.7 Р.П. ЦС. ВР'!H511</f>
        <v>3085.9</v>
      </c>
      <c r="I159" s="227">
        <f>'Пр.7 Р.П. ЦС. ВР'!I511</f>
        <v>1127.6</v>
      </c>
    </row>
    <row r="160" spans="1:9" ht="13.5" hidden="1">
      <c r="A160" s="29" t="s">
        <v>592</v>
      </c>
      <c r="B160" s="289" t="s">
        <v>591</v>
      </c>
      <c r="C160" s="289"/>
      <c r="D160" s="27"/>
      <c r="E160" s="227">
        <f aca="true" t="shared" si="33" ref="E160:I161">E161</f>
        <v>0</v>
      </c>
      <c r="F160" s="227">
        <f t="shared" si="33"/>
        <v>0</v>
      </c>
      <c r="G160" s="227">
        <f t="shared" si="33"/>
        <v>0</v>
      </c>
      <c r="H160" s="227">
        <f t="shared" si="33"/>
        <v>0</v>
      </c>
      <c r="I160" s="227">
        <f t="shared" si="33"/>
        <v>0</v>
      </c>
    </row>
    <row r="161" spans="1:9" ht="12.75" customHeight="1" hidden="1">
      <c r="A161" s="3" t="s">
        <v>294</v>
      </c>
      <c r="B161" s="289" t="s">
        <v>591</v>
      </c>
      <c r="C161" s="289" t="s">
        <v>161</v>
      </c>
      <c r="D161" s="27"/>
      <c r="E161" s="227">
        <f t="shared" si="33"/>
        <v>0</v>
      </c>
      <c r="F161" s="227">
        <f t="shared" si="33"/>
        <v>0</v>
      </c>
      <c r="G161" s="227">
        <f t="shared" si="33"/>
        <v>0</v>
      </c>
      <c r="H161" s="227">
        <f t="shared" si="33"/>
        <v>0</v>
      </c>
      <c r="I161" s="227">
        <f t="shared" si="33"/>
        <v>0</v>
      </c>
    </row>
    <row r="162" spans="1:9" ht="13.5" hidden="1">
      <c r="A162" s="45" t="s">
        <v>41</v>
      </c>
      <c r="B162" s="289" t="s">
        <v>591</v>
      </c>
      <c r="C162" s="289" t="s">
        <v>161</v>
      </c>
      <c r="D162" s="27" t="s">
        <v>40</v>
      </c>
      <c r="E162" s="227"/>
      <c r="F162" s="227"/>
      <c r="G162" s="227"/>
      <c r="H162" s="227"/>
      <c r="I162" s="227"/>
    </row>
    <row r="163" spans="1:9" ht="39" hidden="1">
      <c r="A163" s="29" t="s">
        <v>438</v>
      </c>
      <c r="B163" s="289" t="s">
        <v>440</v>
      </c>
      <c r="C163" s="289"/>
      <c r="D163" s="27"/>
      <c r="E163" s="227"/>
      <c r="F163" s="227"/>
      <c r="G163" s="227"/>
      <c r="H163" s="227"/>
      <c r="I163" s="227"/>
    </row>
    <row r="164" spans="1:9" ht="12.75" customHeight="1" hidden="1">
      <c r="A164" s="3" t="s">
        <v>294</v>
      </c>
      <c r="B164" s="289" t="s">
        <v>440</v>
      </c>
      <c r="C164" s="289" t="s">
        <v>161</v>
      </c>
      <c r="D164" s="27"/>
      <c r="E164" s="227"/>
      <c r="F164" s="227"/>
      <c r="G164" s="227"/>
      <c r="H164" s="227"/>
      <c r="I164" s="227"/>
    </row>
    <row r="165" spans="1:9" ht="13.5" hidden="1">
      <c r="A165" s="45" t="s">
        <v>41</v>
      </c>
      <c r="B165" s="289" t="s">
        <v>440</v>
      </c>
      <c r="C165" s="289" t="s">
        <v>161</v>
      </c>
      <c r="D165" s="27" t="s">
        <v>40</v>
      </c>
      <c r="E165" s="227"/>
      <c r="F165" s="227"/>
      <c r="G165" s="227"/>
      <c r="H165" s="227"/>
      <c r="I165" s="227"/>
    </row>
    <row r="166" spans="1:9" ht="39" hidden="1">
      <c r="A166" s="29" t="s">
        <v>438</v>
      </c>
      <c r="B166" s="289" t="s">
        <v>502</v>
      </c>
      <c r="C166" s="289"/>
      <c r="D166" s="27"/>
      <c r="E166" s="227"/>
      <c r="F166" s="227"/>
      <c r="G166" s="227"/>
      <c r="H166" s="227"/>
      <c r="I166" s="227"/>
    </row>
    <row r="167" spans="1:9" ht="12.75" customHeight="1" hidden="1">
      <c r="A167" s="3" t="s">
        <v>294</v>
      </c>
      <c r="B167" s="289" t="s">
        <v>502</v>
      </c>
      <c r="C167" s="289" t="s">
        <v>161</v>
      </c>
      <c r="D167" s="27"/>
      <c r="E167" s="227"/>
      <c r="F167" s="227"/>
      <c r="G167" s="227"/>
      <c r="H167" s="227"/>
      <c r="I167" s="227"/>
    </row>
    <row r="168" spans="1:9" ht="13.5" hidden="1">
      <c r="A168" s="45" t="s">
        <v>41</v>
      </c>
      <c r="B168" s="289" t="s">
        <v>439</v>
      </c>
      <c r="C168" s="289" t="s">
        <v>161</v>
      </c>
      <c r="D168" s="27" t="s">
        <v>40</v>
      </c>
      <c r="E168" s="227"/>
      <c r="F168" s="227"/>
      <c r="G168" s="227"/>
      <c r="H168" s="227"/>
      <c r="I168" s="227"/>
    </row>
    <row r="169" spans="1:9" s="62" customFormat="1" ht="39" hidden="1">
      <c r="A169" s="30" t="s">
        <v>653</v>
      </c>
      <c r="B169" s="289" t="s">
        <v>393</v>
      </c>
      <c r="C169" s="289"/>
      <c r="D169" s="27"/>
      <c r="E169" s="227">
        <f>E170</f>
        <v>0</v>
      </c>
      <c r="F169" s="227">
        <f>F170</f>
        <v>0</v>
      </c>
      <c r="G169" s="227">
        <f>G170</f>
        <v>0</v>
      </c>
      <c r="H169" s="227">
        <f>H170</f>
        <v>0</v>
      </c>
      <c r="I169" s="227">
        <f>I170</f>
        <v>0</v>
      </c>
    </row>
    <row r="170" spans="1:9" s="62" customFormat="1" ht="26.25" hidden="1">
      <c r="A170" s="30" t="s">
        <v>395</v>
      </c>
      <c r="B170" s="289" t="s">
        <v>394</v>
      </c>
      <c r="C170" s="289"/>
      <c r="D170" s="27"/>
      <c r="E170" s="227"/>
      <c r="F170" s="227"/>
      <c r="G170" s="227"/>
      <c r="H170" s="227"/>
      <c r="I170" s="227"/>
    </row>
    <row r="171" spans="1:9" s="28" customFormat="1" ht="18" customHeight="1" hidden="1">
      <c r="A171" s="29" t="s">
        <v>437</v>
      </c>
      <c r="B171" s="289" t="s">
        <v>432</v>
      </c>
      <c r="C171" s="289"/>
      <c r="D171" s="27"/>
      <c r="E171" s="227"/>
      <c r="F171" s="227"/>
      <c r="G171" s="227"/>
      <c r="H171" s="227"/>
      <c r="I171" s="227"/>
    </row>
    <row r="172" spans="1:9" s="28" customFormat="1" ht="12.75" customHeight="1" hidden="1">
      <c r="A172" s="291" t="s">
        <v>294</v>
      </c>
      <c r="B172" s="289" t="s">
        <v>432</v>
      </c>
      <c r="C172" s="289" t="s">
        <v>161</v>
      </c>
      <c r="D172" s="27"/>
      <c r="E172" s="227"/>
      <c r="F172" s="227"/>
      <c r="G172" s="227"/>
      <c r="H172" s="227"/>
      <c r="I172" s="227"/>
    </row>
    <row r="173" spans="1:9" s="28" customFormat="1" ht="13.5" hidden="1">
      <c r="A173" s="45" t="s">
        <v>41</v>
      </c>
      <c r="B173" s="289" t="s">
        <v>432</v>
      </c>
      <c r="C173" s="289" t="s">
        <v>161</v>
      </c>
      <c r="D173" s="27" t="s">
        <v>40</v>
      </c>
      <c r="E173" s="227"/>
      <c r="F173" s="227"/>
      <c r="G173" s="227"/>
      <c r="H173" s="227"/>
      <c r="I173" s="227"/>
    </row>
    <row r="174" spans="1:9" s="28" customFormat="1" ht="18" customHeight="1" hidden="1">
      <c r="A174" s="29" t="s">
        <v>437</v>
      </c>
      <c r="B174" s="289" t="s">
        <v>427</v>
      </c>
      <c r="C174" s="289"/>
      <c r="D174" s="27"/>
      <c r="E174" s="227"/>
      <c r="F174" s="227"/>
      <c r="G174" s="227"/>
      <c r="H174" s="227"/>
      <c r="I174" s="227"/>
    </row>
    <row r="175" spans="1:9" s="28" customFormat="1" ht="17.25" customHeight="1" hidden="1">
      <c r="A175" s="3" t="s">
        <v>676</v>
      </c>
      <c r="B175" s="289" t="s">
        <v>427</v>
      </c>
      <c r="C175" s="289" t="s">
        <v>161</v>
      </c>
      <c r="D175" s="27"/>
      <c r="E175" s="227">
        <f>E176</f>
        <v>0</v>
      </c>
      <c r="F175" s="227">
        <f>F176</f>
        <v>0</v>
      </c>
      <c r="G175" s="227">
        <f>G176</f>
        <v>0</v>
      </c>
      <c r="H175" s="227">
        <f>H176</f>
        <v>0</v>
      </c>
      <c r="I175" s="227">
        <f>I176</f>
        <v>0</v>
      </c>
    </row>
    <row r="176" spans="1:9" s="28" customFormat="1" ht="13.5" hidden="1">
      <c r="A176" s="45" t="s">
        <v>41</v>
      </c>
      <c r="B176" s="289" t="s">
        <v>427</v>
      </c>
      <c r="C176" s="289" t="s">
        <v>161</v>
      </c>
      <c r="D176" s="27" t="s">
        <v>40</v>
      </c>
      <c r="E176" s="227"/>
      <c r="F176" s="227"/>
      <c r="G176" s="227"/>
      <c r="H176" s="227"/>
      <c r="I176" s="227"/>
    </row>
    <row r="177" spans="1:9" s="62" customFormat="1" ht="26.25">
      <c r="A177" s="30" t="s">
        <v>654</v>
      </c>
      <c r="B177" s="289" t="s">
        <v>464</v>
      </c>
      <c r="C177" s="289"/>
      <c r="D177" s="27"/>
      <c r="E177" s="227">
        <f aca="true" t="shared" si="34" ref="E177:I180">E178</f>
        <v>300</v>
      </c>
      <c r="F177" s="227">
        <f t="shared" si="34"/>
        <v>-300</v>
      </c>
      <c r="G177" s="227">
        <f t="shared" si="34"/>
        <v>0</v>
      </c>
      <c r="H177" s="227">
        <f t="shared" si="34"/>
        <v>150</v>
      </c>
      <c r="I177" s="227">
        <f t="shared" si="34"/>
        <v>150</v>
      </c>
    </row>
    <row r="178" spans="1:9" s="62" customFormat="1" ht="26.25">
      <c r="A178" s="30" t="s">
        <v>463</v>
      </c>
      <c r="B178" s="289" t="s">
        <v>779</v>
      </c>
      <c r="C178" s="289"/>
      <c r="D178" s="27"/>
      <c r="E178" s="227">
        <f t="shared" si="34"/>
        <v>300</v>
      </c>
      <c r="F178" s="227">
        <f t="shared" si="34"/>
        <v>-300</v>
      </c>
      <c r="G178" s="227">
        <f t="shared" si="34"/>
        <v>0</v>
      </c>
      <c r="H178" s="227">
        <f t="shared" si="34"/>
        <v>150</v>
      </c>
      <c r="I178" s="227">
        <f t="shared" si="34"/>
        <v>150</v>
      </c>
    </row>
    <row r="179" spans="1:9" s="28" customFormat="1" ht="26.25">
      <c r="A179" s="51" t="s">
        <v>462</v>
      </c>
      <c r="B179" s="289" t="s">
        <v>780</v>
      </c>
      <c r="C179" s="48" t="s">
        <v>163</v>
      </c>
      <c r="D179" s="27"/>
      <c r="E179" s="227">
        <f aca="true" t="shared" si="35" ref="E179:G180">E180</f>
        <v>300</v>
      </c>
      <c r="F179" s="227">
        <f t="shared" si="35"/>
        <v>-300</v>
      </c>
      <c r="G179" s="227">
        <f t="shared" si="35"/>
        <v>0</v>
      </c>
      <c r="H179" s="227">
        <f t="shared" si="34"/>
        <v>150</v>
      </c>
      <c r="I179" s="227">
        <f t="shared" si="34"/>
        <v>150</v>
      </c>
    </row>
    <row r="180" spans="1:9" s="28" customFormat="1" ht="14.25" customHeight="1">
      <c r="A180" s="291" t="s">
        <v>154</v>
      </c>
      <c r="B180" s="289" t="s">
        <v>780</v>
      </c>
      <c r="C180" s="48" t="s">
        <v>163</v>
      </c>
      <c r="D180" s="27"/>
      <c r="E180" s="227">
        <f t="shared" si="35"/>
        <v>300</v>
      </c>
      <c r="F180" s="227">
        <f t="shared" si="35"/>
        <v>-300</v>
      </c>
      <c r="G180" s="227">
        <f t="shared" si="35"/>
        <v>0</v>
      </c>
      <c r="H180" s="227">
        <f t="shared" si="34"/>
        <v>150</v>
      </c>
      <c r="I180" s="227">
        <f t="shared" si="34"/>
        <v>150</v>
      </c>
    </row>
    <row r="181" spans="1:9" s="28" customFormat="1" ht="18.75" customHeight="1">
      <c r="A181" s="291" t="s">
        <v>7</v>
      </c>
      <c r="B181" s="289" t="s">
        <v>780</v>
      </c>
      <c r="C181" s="48" t="s">
        <v>163</v>
      </c>
      <c r="D181" s="27" t="s">
        <v>6</v>
      </c>
      <c r="E181" s="227">
        <f>'Пр.7 Р.П. ЦС. ВР'!E257</f>
        <v>300</v>
      </c>
      <c r="F181" s="227">
        <f>'Пр.7 Р.П. ЦС. ВР'!F257</f>
        <v>-300</v>
      </c>
      <c r="G181" s="227">
        <f>'Пр.7 Р.П. ЦС. ВР'!G257</f>
        <v>0</v>
      </c>
      <c r="H181" s="227">
        <f>'Пр.7 Р.П. ЦС. ВР'!H257</f>
        <v>150</v>
      </c>
      <c r="I181" s="227">
        <f>'Пр.7 Р.П. ЦС. ВР'!I257</f>
        <v>150</v>
      </c>
    </row>
    <row r="182" spans="1:9" s="28" customFormat="1" ht="26.25" hidden="1">
      <c r="A182" s="51" t="s">
        <v>462</v>
      </c>
      <c r="B182" s="289" t="s">
        <v>780</v>
      </c>
      <c r="C182" s="48" t="s">
        <v>163</v>
      </c>
      <c r="D182" s="27"/>
      <c r="E182" s="227"/>
      <c r="F182" s="227"/>
      <c r="G182" s="227"/>
      <c r="H182" s="227"/>
      <c r="I182" s="227"/>
    </row>
    <row r="183" spans="1:9" s="28" customFormat="1" ht="17.25" customHeight="1" hidden="1">
      <c r="A183" s="3" t="s">
        <v>154</v>
      </c>
      <c r="B183" s="289" t="s">
        <v>596</v>
      </c>
      <c r="C183" s="48" t="s">
        <v>163</v>
      </c>
      <c r="D183" s="27"/>
      <c r="E183" s="227"/>
      <c r="F183" s="227"/>
      <c r="G183" s="227"/>
      <c r="H183" s="227"/>
      <c r="I183" s="227"/>
    </row>
    <row r="184" spans="1:9" s="28" customFormat="1" ht="26.25" hidden="1">
      <c r="A184" s="291" t="s">
        <v>7</v>
      </c>
      <c r="B184" s="289" t="s">
        <v>596</v>
      </c>
      <c r="C184" s="48" t="s">
        <v>163</v>
      </c>
      <c r="D184" s="27" t="s">
        <v>6</v>
      </c>
      <c r="E184" s="227"/>
      <c r="F184" s="227"/>
      <c r="G184" s="227"/>
      <c r="H184" s="227"/>
      <c r="I184" s="227"/>
    </row>
    <row r="185" spans="1:9" s="62" customFormat="1" ht="18" customHeight="1">
      <c r="A185" s="45" t="s">
        <v>99</v>
      </c>
      <c r="B185" s="289" t="s">
        <v>380</v>
      </c>
      <c r="C185" s="289"/>
      <c r="D185" s="27"/>
      <c r="E185" s="227">
        <f>E186+E191+E196+E201</f>
        <v>403.5</v>
      </c>
      <c r="F185" s="227">
        <f>F186+F191+F196+F201</f>
        <v>0</v>
      </c>
      <c r="G185" s="227">
        <f>G186+G191+G196+G201</f>
        <v>403.5</v>
      </c>
      <c r="H185" s="227">
        <f>H186+H191+H196+H201</f>
        <v>367.5</v>
      </c>
      <c r="I185" s="227">
        <f>I186+I191+I196+I201</f>
        <v>382.14</v>
      </c>
    </row>
    <row r="186" spans="1:9" s="28" customFormat="1" ht="26.25">
      <c r="A186" s="51" t="s">
        <v>533</v>
      </c>
      <c r="B186" s="48" t="s">
        <v>377</v>
      </c>
      <c r="C186" s="289"/>
      <c r="D186" s="27"/>
      <c r="E186" s="227">
        <f aca="true" t="shared" si="36" ref="E186:I189">E187</f>
        <v>75</v>
      </c>
      <c r="F186" s="227">
        <f t="shared" si="36"/>
        <v>0</v>
      </c>
      <c r="G186" s="227">
        <f t="shared" si="36"/>
        <v>75</v>
      </c>
      <c r="H186" s="227">
        <f t="shared" si="36"/>
        <v>104</v>
      </c>
      <c r="I186" s="227">
        <f t="shared" si="36"/>
        <v>108.2</v>
      </c>
    </row>
    <row r="187" spans="1:9" s="28" customFormat="1" ht="13.5">
      <c r="A187" s="51" t="s">
        <v>376</v>
      </c>
      <c r="B187" s="48" t="s">
        <v>378</v>
      </c>
      <c r="C187" s="289"/>
      <c r="D187" s="27"/>
      <c r="E187" s="227">
        <f t="shared" si="36"/>
        <v>75</v>
      </c>
      <c r="F187" s="227">
        <f t="shared" si="36"/>
        <v>0</v>
      </c>
      <c r="G187" s="227">
        <f t="shared" si="36"/>
        <v>75</v>
      </c>
      <c r="H187" s="227">
        <f t="shared" si="36"/>
        <v>104</v>
      </c>
      <c r="I187" s="227">
        <f t="shared" si="36"/>
        <v>108.2</v>
      </c>
    </row>
    <row r="188" spans="1:9" s="28" customFormat="1" ht="26.25">
      <c r="A188" s="51" t="s">
        <v>470</v>
      </c>
      <c r="B188" s="48" t="s">
        <v>378</v>
      </c>
      <c r="C188" s="289"/>
      <c r="D188" s="27"/>
      <c r="E188" s="227">
        <f t="shared" si="36"/>
        <v>75</v>
      </c>
      <c r="F188" s="227">
        <f t="shared" si="36"/>
        <v>0</v>
      </c>
      <c r="G188" s="227">
        <f t="shared" si="36"/>
        <v>75</v>
      </c>
      <c r="H188" s="227">
        <f t="shared" si="36"/>
        <v>104</v>
      </c>
      <c r="I188" s="227">
        <f t="shared" si="36"/>
        <v>108.2</v>
      </c>
    </row>
    <row r="189" spans="1:9" s="28" customFormat="1" ht="26.25">
      <c r="A189" s="30" t="s">
        <v>148</v>
      </c>
      <c r="B189" s="48" t="s">
        <v>378</v>
      </c>
      <c r="C189" s="289" t="s">
        <v>162</v>
      </c>
      <c r="D189" s="27"/>
      <c r="E189" s="227">
        <f t="shared" si="36"/>
        <v>75</v>
      </c>
      <c r="F189" s="227">
        <f t="shared" si="36"/>
        <v>0</v>
      </c>
      <c r="G189" s="227">
        <f t="shared" si="36"/>
        <v>75</v>
      </c>
      <c r="H189" s="227">
        <f t="shared" si="36"/>
        <v>104</v>
      </c>
      <c r="I189" s="227">
        <f t="shared" si="36"/>
        <v>108.2</v>
      </c>
    </row>
    <row r="190" spans="1:9" s="28" customFormat="1" ht="26.25">
      <c r="A190" s="38" t="s">
        <v>70</v>
      </c>
      <c r="B190" s="48" t="s">
        <v>378</v>
      </c>
      <c r="C190" s="289" t="s">
        <v>162</v>
      </c>
      <c r="D190" s="27" t="s">
        <v>71</v>
      </c>
      <c r="E190" s="227">
        <f>'Пр.7 Р.П. ЦС. ВР'!E158</f>
        <v>75</v>
      </c>
      <c r="F190" s="227">
        <f>'Пр.7 Р.П. ЦС. ВР'!F158</f>
        <v>0</v>
      </c>
      <c r="G190" s="227">
        <f>'Пр.7 Р.П. ЦС. ВР'!G158</f>
        <v>75</v>
      </c>
      <c r="H190" s="227">
        <f>'Пр.7 Р.П. ЦС. ВР'!H158</f>
        <v>104</v>
      </c>
      <c r="I190" s="227">
        <f>'Пр.7 Р.П. ЦС. ВР'!I158</f>
        <v>108.2</v>
      </c>
    </row>
    <row r="191" spans="1:9" s="25" customFormat="1" ht="30" customHeight="1">
      <c r="A191" s="30" t="s">
        <v>534</v>
      </c>
      <c r="B191" s="289" t="s">
        <v>387</v>
      </c>
      <c r="C191" s="289"/>
      <c r="D191" s="289"/>
      <c r="E191" s="227">
        <f>E193</f>
        <v>200</v>
      </c>
      <c r="F191" s="227">
        <f>F193</f>
        <v>0</v>
      </c>
      <c r="G191" s="227">
        <f>G193</f>
        <v>200</v>
      </c>
      <c r="H191" s="227">
        <f>H193</f>
        <v>104</v>
      </c>
      <c r="I191" s="227">
        <f>I193</f>
        <v>108.2</v>
      </c>
    </row>
    <row r="192" spans="1:9" s="25" customFormat="1" ht="30" customHeight="1">
      <c r="A192" s="51" t="s">
        <v>385</v>
      </c>
      <c r="B192" s="289" t="s">
        <v>387</v>
      </c>
      <c r="C192" s="289"/>
      <c r="D192" s="289"/>
      <c r="E192" s="227">
        <f aca="true" t="shared" si="37" ref="E192:I194">E193</f>
        <v>200</v>
      </c>
      <c r="F192" s="227">
        <f t="shared" si="37"/>
        <v>0</v>
      </c>
      <c r="G192" s="227">
        <f t="shared" si="37"/>
        <v>200</v>
      </c>
      <c r="H192" s="227">
        <f t="shared" si="37"/>
        <v>104</v>
      </c>
      <c r="I192" s="227">
        <f t="shared" si="37"/>
        <v>108.2</v>
      </c>
    </row>
    <row r="193" spans="1:9" s="28" customFormat="1" ht="39">
      <c r="A193" s="30" t="s">
        <v>471</v>
      </c>
      <c r="B193" s="289" t="s">
        <v>387</v>
      </c>
      <c r="C193" s="289"/>
      <c r="D193" s="289"/>
      <c r="E193" s="227">
        <f t="shared" si="37"/>
        <v>200</v>
      </c>
      <c r="F193" s="227">
        <f t="shared" si="37"/>
        <v>0</v>
      </c>
      <c r="G193" s="227">
        <f t="shared" si="37"/>
        <v>200</v>
      </c>
      <c r="H193" s="227">
        <f t="shared" si="37"/>
        <v>104</v>
      </c>
      <c r="I193" s="227">
        <f t="shared" si="37"/>
        <v>108.2</v>
      </c>
    </row>
    <row r="194" spans="1:9" s="28" customFormat="1" ht="26.25">
      <c r="A194" s="30" t="s">
        <v>148</v>
      </c>
      <c r="B194" s="289" t="s">
        <v>387</v>
      </c>
      <c r="C194" s="289" t="s">
        <v>162</v>
      </c>
      <c r="D194" s="289"/>
      <c r="E194" s="227">
        <f t="shared" si="37"/>
        <v>200</v>
      </c>
      <c r="F194" s="227">
        <f t="shared" si="37"/>
        <v>0</v>
      </c>
      <c r="G194" s="227">
        <f t="shared" si="37"/>
        <v>200</v>
      </c>
      <c r="H194" s="227">
        <f t="shared" si="37"/>
        <v>104</v>
      </c>
      <c r="I194" s="227">
        <f t="shared" si="37"/>
        <v>108.2</v>
      </c>
    </row>
    <row r="195" spans="1:9" s="28" customFormat="1" ht="31.5" customHeight="1">
      <c r="A195" s="45" t="s">
        <v>57</v>
      </c>
      <c r="B195" s="289" t="s">
        <v>387</v>
      </c>
      <c r="C195" s="289" t="s">
        <v>162</v>
      </c>
      <c r="D195" s="27" t="s">
        <v>39</v>
      </c>
      <c r="E195" s="227">
        <f>'Пр.7 Р.П. ЦС. ВР'!E146</f>
        <v>200</v>
      </c>
      <c r="F195" s="227">
        <f>'Пр.7 Р.П. ЦС. ВР'!F146</f>
        <v>0</v>
      </c>
      <c r="G195" s="227">
        <f>'Пр.7 Р.П. ЦС. ВР'!G146</f>
        <v>200</v>
      </c>
      <c r="H195" s="227">
        <f>'Пр.7 Р.П. ЦС. ВР'!H146</f>
        <v>104</v>
      </c>
      <c r="I195" s="227">
        <f>'Пр.7 Р.П. ЦС. ВР'!I146</f>
        <v>108.2</v>
      </c>
    </row>
    <row r="196" spans="1:9" s="28" customFormat="1" ht="26.25">
      <c r="A196" s="45" t="s">
        <v>535</v>
      </c>
      <c r="B196" s="27" t="s">
        <v>384</v>
      </c>
      <c r="C196" s="289"/>
      <c r="D196" s="289"/>
      <c r="E196" s="227">
        <f>E198</f>
        <v>125</v>
      </c>
      <c r="F196" s="227">
        <f>F198</f>
        <v>0</v>
      </c>
      <c r="G196" s="227">
        <f>G198</f>
        <v>125</v>
      </c>
      <c r="H196" s="227">
        <f>H198</f>
        <v>156</v>
      </c>
      <c r="I196" s="227">
        <f>I198</f>
        <v>162.24</v>
      </c>
    </row>
    <row r="197" spans="1:9" s="28" customFormat="1" ht="13.5">
      <c r="A197" s="51" t="s">
        <v>381</v>
      </c>
      <c r="B197" s="289" t="s">
        <v>383</v>
      </c>
      <c r="C197" s="289"/>
      <c r="D197" s="289"/>
      <c r="E197" s="227">
        <f aca="true" t="shared" si="38" ref="E197:I199">E198</f>
        <v>125</v>
      </c>
      <c r="F197" s="227">
        <f t="shared" si="38"/>
        <v>0</v>
      </c>
      <c r="G197" s="227">
        <f t="shared" si="38"/>
        <v>125</v>
      </c>
      <c r="H197" s="227">
        <f t="shared" si="38"/>
        <v>156</v>
      </c>
      <c r="I197" s="227">
        <f t="shared" si="38"/>
        <v>162.24</v>
      </c>
    </row>
    <row r="198" spans="1:9" ht="13.5">
      <c r="A198" s="51" t="s">
        <v>490</v>
      </c>
      <c r="B198" s="289" t="s">
        <v>382</v>
      </c>
      <c r="C198" s="289"/>
      <c r="D198" s="54"/>
      <c r="E198" s="227">
        <f t="shared" si="38"/>
        <v>125</v>
      </c>
      <c r="F198" s="227">
        <f t="shared" si="38"/>
        <v>0</v>
      </c>
      <c r="G198" s="227">
        <f t="shared" si="38"/>
        <v>125</v>
      </c>
      <c r="H198" s="227">
        <f t="shared" si="38"/>
        <v>156</v>
      </c>
      <c r="I198" s="227">
        <f t="shared" si="38"/>
        <v>162.24</v>
      </c>
    </row>
    <row r="199" spans="1:9" ht="26.25">
      <c r="A199" s="30" t="s">
        <v>148</v>
      </c>
      <c r="B199" s="289" t="s">
        <v>382</v>
      </c>
      <c r="C199" s="289" t="s">
        <v>162</v>
      </c>
      <c r="D199" s="43"/>
      <c r="E199" s="227">
        <f t="shared" si="38"/>
        <v>125</v>
      </c>
      <c r="F199" s="227">
        <f t="shared" si="38"/>
        <v>0</v>
      </c>
      <c r="G199" s="227">
        <f t="shared" si="38"/>
        <v>125</v>
      </c>
      <c r="H199" s="227">
        <f t="shared" si="38"/>
        <v>156</v>
      </c>
      <c r="I199" s="227">
        <f t="shared" si="38"/>
        <v>162.24</v>
      </c>
    </row>
    <row r="200" spans="1:9" s="28" customFormat="1" ht="13.5">
      <c r="A200" s="51" t="s">
        <v>72</v>
      </c>
      <c r="B200" s="289" t="s">
        <v>382</v>
      </c>
      <c r="C200" s="289" t="s">
        <v>162</v>
      </c>
      <c r="D200" s="27" t="s">
        <v>73</v>
      </c>
      <c r="E200" s="227">
        <f>'Пр.7 Р.П. ЦС. ВР'!E152</f>
        <v>125</v>
      </c>
      <c r="F200" s="227">
        <f>'Пр.7 Р.П. ЦС. ВР'!F152</f>
        <v>0</v>
      </c>
      <c r="G200" s="227">
        <f>'Пр.7 Р.П. ЦС. ВР'!G152</f>
        <v>125</v>
      </c>
      <c r="H200" s="227">
        <f>'Пр.7 Р.П. ЦС. ВР'!H152</f>
        <v>156</v>
      </c>
      <c r="I200" s="227">
        <f>'Пр.7 Р.П. ЦС. ВР'!I152</f>
        <v>162.24</v>
      </c>
    </row>
    <row r="201" spans="1:9" s="62" customFormat="1" ht="26.25">
      <c r="A201" s="30" t="s">
        <v>536</v>
      </c>
      <c r="B201" s="289" t="s">
        <v>392</v>
      </c>
      <c r="C201" s="289"/>
      <c r="D201" s="27"/>
      <c r="E201" s="227">
        <f>E203+E208</f>
        <v>3.5</v>
      </c>
      <c r="F201" s="227">
        <f>F203+F208</f>
        <v>0</v>
      </c>
      <c r="G201" s="227">
        <f>G203+G208</f>
        <v>3.5</v>
      </c>
      <c r="H201" s="227">
        <f>H203+H208</f>
        <v>3.5</v>
      </c>
      <c r="I201" s="227">
        <f>I203+I208</f>
        <v>3.5</v>
      </c>
    </row>
    <row r="202" spans="1:9" s="62" customFormat="1" ht="26.25">
      <c r="A202" s="51" t="s">
        <v>388</v>
      </c>
      <c r="B202" s="289" t="s">
        <v>781</v>
      </c>
      <c r="C202" s="289"/>
      <c r="D202" s="27"/>
      <c r="E202" s="227">
        <f>E203+E208</f>
        <v>3.5</v>
      </c>
      <c r="F202" s="227">
        <f>F203+F208</f>
        <v>0</v>
      </c>
      <c r="G202" s="227">
        <f>G203+G208</f>
        <v>3.5</v>
      </c>
      <c r="H202" s="227">
        <f>H203+H208</f>
        <v>3.5</v>
      </c>
      <c r="I202" s="227">
        <f>I203+I208</f>
        <v>3.5</v>
      </c>
    </row>
    <row r="203" spans="1:9" s="28" customFormat="1" ht="39" hidden="1">
      <c r="A203" s="30" t="s">
        <v>472</v>
      </c>
      <c r="B203" s="289" t="s">
        <v>390</v>
      </c>
      <c r="C203" s="289"/>
      <c r="D203" s="27"/>
      <c r="E203" s="227"/>
      <c r="F203" s="227"/>
      <c r="G203" s="227"/>
      <c r="H203" s="227"/>
      <c r="I203" s="227"/>
    </row>
    <row r="204" spans="1:9" s="23" customFormat="1" ht="13.5" hidden="1">
      <c r="A204" s="38" t="s">
        <v>150</v>
      </c>
      <c r="B204" s="289" t="s">
        <v>390</v>
      </c>
      <c r="C204" s="289" t="s">
        <v>151</v>
      </c>
      <c r="D204" s="27"/>
      <c r="E204" s="227"/>
      <c r="F204" s="227"/>
      <c r="G204" s="227"/>
      <c r="H204" s="227"/>
      <c r="I204" s="227"/>
    </row>
    <row r="205" spans="1:9" s="25" customFormat="1" ht="13.5" hidden="1">
      <c r="A205" s="45" t="s">
        <v>24</v>
      </c>
      <c r="B205" s="289" t="s">
        <v>390</v>
      </c>
      <c r="C205" s="289" t="s">
        <v>151</v>
      </c>
      <c r="D205" s="27" t="s">
        <v>23</v>
      </c>
      <c r="E205" s="227"/>
      <c r="F205" s="227"/>
      <c r="G205" s="227"/>
      <c r="H205" s="227"/>
      <c r="I205" s="227"/>
    </row>
    <row r="206" spans="1:9" s="25" customFormat="1" ht="26.25" hidden="1">
      <c r="A206" s="30" t="s">
        <v>148</v>
      </c>
      <c r="B206" s="289" t="s">
        <v>390</v>
      </c>
      <c r="C206" s="289" t="s">
        <v>162</v>
      </c>
      <c r="D206" s="27"/>
      <c r="E206" s="227"/>
      <c r="F206" s="227"/>
      <c r="G206" s="227"/>
      <c r="H206" s="227"/>
      <c r="I206" s="227"/>
    </row>
    <row r="207" spans="1:9" s="25" customFormat="1" ht="13.5" hidden="1">
      <c r="A207" s="45" t="s">
        <v>24</v>
      </c>
      <c r="B207" s="289" t="s">
        <v>390</v>
      </c>
      <c r="C207" s="289" t="s">
        <v>162</v>
      </c>
      <c r="D207" s="27" t="s">
        <v>23</v>
      </c>
      <c r="E207" s="227"/>
      <c r="F207" s="227"/>
      <c r="G207" s="227"/>
      <c r="H207" s="227"/>
      <c r="I207" s="227"/>
    </row>
    <row r="208" spans="1:9" s="28" customFormat="1" ht="39">
      <c r="A208" s="30" t="s">
        <v>473</v>
      </c>
      <c r="B208" s="289" t="s">
        <v>391</v>
      </c>
      <c r="C208" s="289"/>
      <c r="D208" s="27"/>
      <c r="E208" s="227">
        <f>E209+E211</f>
        <v>3.5</v>
      </c>
      <c r="F208" s="227">
        <f>F209+F211</f>
        <v>0</v>
      </c>
      <c r="G208" s="227">
        <f>G209+G211</f>
        <v>3.5</v>
      </c>
      <c r="H208" s="227">
        <f>H209+H211</f>
        <v>3.5</v>
      </c>
      <c r="I208" s="227">
        <f>I209+I211</f>
        <v>3.5</v>
      </c>
    </row>
    <row r="209" spans="1:9" s="28" customFormat="1" ht="13.5" hidden="1">
      <c r="A209" s="38" t="s">
        <v>150</v>
      </c>
      <c r="B209" s="289" t="s">
        <v>391</v>
      </c>
      <c r="C209" s="289" t="s">
        <v>151</v>
      </c>
      <c r="D209" s="27"/>
      <c r="E209" s="227">
        <f>E210</f>
        <v>0</v>
      </c>
      <c r="F209" s="227">
        <f>F210</f>
        <v>0</v>
      </c>
      <c r="G209" s="227">
        <f>G210</f>
        <v>0</v>
      </c>
      <c r="H209" s="227">
        <f>H210</f>
        <v>0</v>
      </c>
      <c r="I209" s="227">
        <f>I210</f>
        <v>0</v>
      </c>
    </row>
    <row r="210" spans="1:9" s="18" customFormat="1" ht="13.5" hidden="1">
      <c r="A210" s="45" t="s">
        <v>24</v>
      </c>
      <c r="B210" s="289" t="s">
        <v>391</v>
      </c>
      <c r="C210" s="289" t="s">
        <v>151</v>
      </c>
      <c r="D210" s="27" t="s">
        <v>23</v>
      </c>
      <c r="E210" s="227">
        <v>0</v>
      </c>
      <c r="F210" s="227">
        <v>0</v>
      </c>
      <c r="G210" s="227">
        <v>0</v>
      </c>
      <c r="H210" s="227">
        <v>0</v>
      </c>
      <c r="I210" s="227">
        <v>0</v>
      </c>
    </row>
    <row r="211" spans="1:9" s="28" customFormat="1" ht="26.25">
      <c r="A211" s="30" t="s">
        <v>148</v>
      </c>
      <c r="B211" s="289" t="s">
        <v>391</v>
      </c>
      <c r="C211" s="289" t="s">
        <v>162</v>
      </c>
      <c r="D211" s="27"/>
      <c r="E211" s="227">
        <f>E212</f>
        <v>3.5</v>
      </c>
      <c r="F211" s="227">
        <f>F212</f>
        <v>0</v>
      </c>
      <c r="G211" s="227">
        <f>G212</f>
        <v>3.5</v>
      </c>
      <c r="H211" s="227">
        <f>H212</f>
        <v>3.5</v>
      </c>
      <c r="I211" s="227">
        <f>I212</f>
        <v>3.5</v>
      </c>
    </row>
    <row r="212" spans="1:9" s="28" customFormat="1" ht="13.5">
      <c r="A212" s="45" t="s">
        <v>24</v>
      </c>
      <c r="B212" s="289" t="s">
        <v>391</v>
      </c>
      <c r="C212" s="289" t="s">
        <v>162</v>
      </c>
      <c r="D212" s="27" t="s">
        <v>23</v>
      </c>
      <c r="E212" s="227">
        <f>'Пр.7 Р.П. ЦС. ВР'!E105</f>
        <v>3.5</v>
      </c>
      <c r="F212" s="227">
        <f>'Пр.7 Р.П. ЦС. ВР'!F105</f>
        <v>0</v>
      </c>
      <c r="G212" s="227">
        <f>'Пр.7 Р.П. ЦС. ВР'!G105</f>
        <v>3.5</v>
      </c>
      <c r="H212" s="227">
        <f>'Пр.7 Р.П. ЦС. ВР'!H105</f>
        <v>3.5</v>
      </c>
      <c r="I212" s="227">
        <f>'Пр.7 Р.П. ЦС. ВР'!I105</f>
        <v>3.5</v>
      </c>
    </row>
    <row r="213" spans="1:9" s="28" customFormat="1" ht="13.5">
      <c r="A213" s="45" t="s">
        <v>666</v>
      </c>
      <c r="B213" s="289" t="s">
        <v>315</v>
      </c>
      <c r="C213" s="289"/>
      <c r="D213" s="27"/>
      <c r="E213" s="227">
        <f>E214+E239</f>
        <v>13824.900000000001</v>
      </c>
      <c r="F213" s="227">
        <f>F214+F239</f>
        <v>-380.30000000000007</v>
      </c>
      <c r="G213" s="227">
        <f>G214+G239</f>
        <v>13444.600000000002</v>
      </c>
      <c r="H213" s="227">
        <f>H214+H239</f>
        <v>11263.4</v>
      </c>
      <c r="I213" s="227">
        <f>I214+I239</f>
        <v>11710.8</v>
      </c>
    </row>
    <row r="214" spans="1:9" s="28" customFormat="1" ht="26.25">
      <c r="A214" s="30" t="s">
        <v>550</v>
      </c>
      <c r="B214" s="289" t="s">
        <v>314</v>
      </c>
      <c r="C214" s="289"/>
      <c r="D214" s="27"/>
      <c r="E214" s="227">
        <f>E215</f>
        <v>12644.900000000001</v>
      </c>
      <c r="F214" s="227">
        <f>F215</f>
        <v>-180.3000000000001</v>
      </c>
      <c r="G214" s="227">
        <f>G215</f>
        <v>12464.600000000002</v>
      </c>
      <c r="H214" s="227">
        <f>H215</f>
        <v>10039.4</v>
      </c>
      <c r="I214" s="227">
        <f>I215</f>
        <v>10441</v>
      </c>
    </row>
    <row r="215" spans="1:9" s="28" customFormat="1" ht="26.25">
      <c r="A215" s="30" t="s">
        <v>516</v>
      </c>
      <c r="B215" s="289" t="s">
        <v>313</v>
      </c>
      <c r="C215" s="289"/>
      <c r="D215" s="27"/>
      <c r="E215" s="227">
        <f>E227+E236+E233</f>
        <v>12644.900000000001</v>
      </c>
      <c r="F215" s="227">
        <f>F227+F230+F233+F236</f>
        <v>-180.3000000000001</v>
      </c>
      <c r="G215" s="227">
        <f>G227+G230+G233+G236</f>
        <v>12464.600000000002</v>
      </c>
      <c r="H215" s="227">
        <f>H227+H236</f>
        <v>10039.4</v>
      </c>
      <c r="I215" s="227">
        <f>I227+I236</f>
        <v>10441</v>
      </c>
    </row>
    <row r="216" spans="1:9" s="28" customFormat="1" ht="13.5" hidden="1">
      <c r="A216" s="30" t="s">
        <v>474</v>
      </c>
      <c r="B216" s="289" t="s">
        <v>316</v>
      </c>
      <c r="C216" s="289"/>
      <c r="D216" s="27"/>
      <c r="E216" s="227" t="e">
        <f>E217+E219</f>
        <v>#REF!</v>
      </c>
      <c r="F216" s="227" t="e">
        <f>F217+F219</f>
        <v>#REF!</v>
      </c>
      <c r="G216" s="227" t="e">
        <f>G217+G219</f>
        <v>#REF!</v>
      </c>
      <c r="H216" s="227" t="e">
        <f>H217+H219</f>
        <v>#REF!</v>
      </c>
      <c r="I216" s="227" t="e">
        <f>I217+I219</f>
        <v>#REF!</v>
      </c>
    </row>
    <row r="217" spans="1:9" s="28" customFormat="1" ht="15" customHeight="1" hidden="1">
      <c r="A217" s="131" t="s">
        <v>152</v>
      </c>
      <c r="B217" s="289" t="s">
        <v>316</v>
      </c>
      <c r="C217" s="289" t="s">
        <v>156</v>
      </c>
      <c r="D217" s="27"/>
      <c r="E217" s="227" t="e">
        <f>E218</f>
        <v>#REF!</v>
      </c>
      <c r="F217" s="227" t="e">
        <f>F218</f>
        <v>#REF!</v>
      </c>
      <c r="G217" s="227" t="e">
        <f>G218</f>
        <v>#REF!</v>
      </c>
      <c r="H217" s="227" t="e">
        <f>H218</f>
        <v>#REF!</v>
      </c>
      <c r="I217" s="227" t="e">
        <f>I218</f>
        <v>#REF!</v>
      </c>
    </row>
    <row r="218" spans="1:9" s="28" customFormat="1" ht="13.5" hidden="1">
      <c r="A218" s="45" t="s">
        <v>3</v>
      </c>
      <c r="B218" s="289" t="s">
        <v>316</v>
      </c>
      <c r="C218" s="289" t="s">
        <v>156</v>
      </c>
      <c r="D218" s="27" t="s">
        <v>2</v>
      </c>
      <c r="E218" s="227" t="e">
        <f>#REF!</f>
        <v>#REF!</v>
      </c>
      <c r="F218" s="227" t="e">
        <f>#REF!</f>
        <v>#REF!</v>
      </c>
      <c r="G218" s="227" t="e">
        <f>#REF!</f>
        <v>#REF!</v>
      </c>
      <c r="H218" s="227" t="e">
        <f>#REF!</f>
        <v>#REF!</v>
      </c>
      <c r="I218" s="227" t="e">
        <f>#REF!</f>
        <v>#REF!</v>
      </c>
    </row>
    <row r="219" spans="1:9" s="28" customFormat="1" ht="26.25" hidden="1">
      <c r="A219" s="30" t="s">
        <v>148</v>
      </c>
      <c r="B219" s="289" t="s">
        <v>316</v>
      </c>
      <c r="C219" s="289" t="s">
        <v>162</v>
      </c>
      <c r="D219" s="27"/>
      <c r="E219" s="227" t="e">
        <f>E220</f>
        <v>#REF!</v>
      </c>
      <c r="F219" s="227" t="e">
        <f>F220</f>
        <v>#REF!</v>
      </c>
      <c r="G219" s="227" t="e">
        <f>G220</f>
        <v>#REF!</v>
      </c>
      <c r="H219" s="227" t="e">
        <f>H220</f>
        <v>#REF!</v>
      </c>
      <c r="I219" s="227" t="e">
        <f>I220</f>
        <v>#REF!</v>
      </c>
    </row>
    <row r="220" spans="1:9" s="28" customFormat="1" ht="13.5" hidden="1">
      <c r="A220" s="45" t="s">
        <v>3</v>
      </c>
      <c r="B220" s="289" t="s">
        <v>316</v>
      </c>
      <c r="C220" s="289" t="s">
        <v>162</v>
      </c>
      <c r="D220" s="27" t="s">
        <v>2</v>
      </c>
      <c r="E220" s="227" t="e">
        <f>#REF!</f>
        <v>#REF!</v>
      </c>
      <c r="F220" s="227" t="e">
        <f>#REF!</f>
        <v>#REF!</v>
      </c>
      <c r="G220" s="227" t="e">
        <f>#REF!</f>
        <v>#REF!</v>
      </c>
      <c r="H220" s="227" t="e">
        <f>#REF!</f>
        <v>#REF!</v>
      </c>
      <c r="I220" s="227" t="e">
        <f>#REF!</f>
        <v>#REF!</v>
      </c>
    </row>
    <row r="221" spans="1:9" s="28" customFormat="1" ht="13.5" hidden="1">
      <c r="A221" s="3" t="s">
        <v>553</v>
      </c>
      <c r="B221" s="289" t="s">
        <v>433</v>
      </c>
      <c r="C221" s="289"/>
      <c r="D221" s="27"/>
      <c r="E221" s="227"/>
      <c r="F221" s="227"/>
      <c r="G221" s="227"/>
      <c r="H221" s="227"/>
      <c r="I221" s="227"/>
    </row>
    <row r="222" spans="1:9" s="28" customFormat="1" ht="15" customHeight="1" hidden="1">
      <c r="A222" s="131" t="s">
        <v>152</v>
      </c>
      <c r="B222" s="289" t="s">
        <v>433</v>
      </c>
      <c r="C222" s="289" t="s">
        <v>162</v>
      </c>
      <c r="D222" s="27"/>
      <c r="E222" s="227"/>
      <c r="F222" s="227"/>
      <c r="G222" s="227"/>
      <c r="H222" s="227"/>
      <c r="I222" s="227"/>
    </row>
    <row r="223" spans="1:9" s="28" customFormat="1" ht="13.5" hidden="1">
      <c r="A223" s="45" t="s">
        <v>3</v>
      </c>
      <c r="B223" s="289" t="s">
        <v>433</v>
      </c>
      <c r="C223" s="289" t="s">
        <v>162</v>
      </c>
      <c r="D223" s="27" t="s">
        <v>2</v>
      </c>
      <c r="E223" s="227"/>
      <c r="F223" s="227"/>
      <c r="G223" s="227"/>
      <c r="H223" s="227"/>
      <c r="I223" s="227"/>
    </row>
    <row r="224" spans="1:9" s="25" customFormat="1" ht="15" customHeight="1" hidden="1">
      <c r="A224" s="3" t="s">
        <v>442</v>
      </c>
      <c r="B224" s="289" t="s">
        <v>441</v>
      </c>
      <c r="C224" s="289"/>
      <c r="D224" s="27"/>
      <c r="E224" s="227"/>
      <c r="F224" s="227"/>
      <c r="G224" s="227"/>
      <c r="H224" s="227"/>
      <c r="I224" s="227"/>
    </row>
    <row r="225" spans="1:9" s="28" customFormat="1" ht="14.25" customHeight="1" hidden="1">
      <c r="A225" s="131" t="s">
        <v>152</v>
      </c>
      <c r="B225" s="289" t="s">
        <v>441</v>
      </c>
      <c r="C225" s="289" t="s">
        <v>156</v>
      </c>
      <c r="D225" s="27"/>
      <c r="E225" s="227"/>
      <c r="F225" s="227"/>
      <c r="G225" s="227"/>
      <c r="H225" s="227"/>
      <c r="I225" s="227"/>
    </row>
    <row r="226" spans="1:9" s="28" customFormat="1" ht="13.5" hidden="1">
      <c r="A226" s="45" t="s">
        <v>3</v>
      </c>
      <c r="B226" s="289" t="s">
        <v>441</v>
      </c>
      <c r="C226" s="289" t="s">
        <v>156</v>
      </c>
      <c r="D226" s="27" t="s">
        <v>2</v>
      </c>
      <c r="E226" s="227"/>
      <c r="F226" s="227"/>
      <c r="G226" s="227"/>
      <c r="H226" s="227"/>
      <c r="I226" s="227"/>
    </row>
    <row r="227" spans="1:9" s="25" customFormat="1" ht="14.25" customHeight="1">
      <c r="A227" s="30" t="s">
        <v>451</v>
      </c>
      <c r="B227" s="289" t="s">
        <v>517</v>
      </c>
      <c r="C227" s="289"/>
      <c r="D227" s="27"/>
      <c r="E227" s="227">
        <f aca="true" t="shared" si="39" ref="E227:I228">E228</f>
        <v>7091.500000000003</v>
      </c>
      <c r="F227" s="227">
        <f t="shared" si="39"/>
        <v>-779.4000000000001</v>
      </c>
      <c r="G227" s="227">
        <f t="shared" si="39"/>
        <v>6312.100000000002</v>
      </c>
      <c r="H227" s="227">
        <f t="shared" si="39"/>
        <v>7375.2</v>
      </c>
      <c r="I227" s="227">
        <f t="shared" si="39"/>
        <v>7670.2</v>
      </c>
    </row>
    <row r="228" spans="1:9" s="28" customFormat="1" ht="14.25" customHeight="1">
      <c r="A228" s="30" t="s">
        <v>158</v>
      </c>
      <c r="B228" s="289" t="s">
        <v>517</v>
      </c>
      <c r="C228" s="289" t="s">
        <v>159</v>
      </c>
      <c r="D228" s="27"/>
      <c r="E228" s="227">
        <f t="shared" si="39"/>
        <v>7091.500000000003</v>
      </c>
      <c r="F228" s="227">
        <f t="shared" si="39"/>
        <v>-779.4000000000001</v>
      </c>
      <c r="G228" s="227">
        <f t="shared" si="39"/>
        <v>6312.100000000002</v>
      </c>
      <c r="H228" s="227">
        <f t="shared" si="39"/>
        <v>7375.2</v>
      </c>
      <c r="I228" s="227">
        <f t="shared" si="39"/>
        <v>7670.2</v>
      </c>
    </row>
    <row r="229" spans="1:9" s="28" customFormat="1" ht="15.75" customHeight="1">
      <c r="A229" s="45" t="s">
        <v>3</v>
      </c>
      <c r="B229" s="289" t="s">
        <v>517</v>
      </c>
      <c r="C229" s="289" t="s">
        <v>159</v>
      </c>
      <c r="D229" s="27" t="s">
        <v>2</v>
      </c>
      <c r="E229" s="227">
        <f>'Пр.7 Р.П. ЦС. ВР'!E470</f>
        <v>7091.500000000003</v>
      </c>
      <c r="F229" s="227">
        <f>'Пр.7 Р.П. ЦС. ВР'!F470</f>
        <v>-779.4000000000001</v>
      </c>
      <c r="G229" s="227">
        <f>'Пр.7 Р.П. ЦС. ВР'!G470</f>
        <v>6312.100000000002</v>
      </c>
      <c r="H229" s="227">
        <f>'Пр.7 Р.П. ЦС. ВР'!H470</f>
        <v>7375.2</v>
      </c>
      <c r="I229" s="227">
        <f>'Пр.7 Р.П. ЦС. ВР'!I470</f>
        <v>7670.2</v>
      </c>
    </row>
    <row r="230" spans="1:9" s="25" customFormat="1" ht="17.25" customHeight="1">
      <c r="A230" s="3" t="s">
        <v>419</v>
      </c>
      <c r="B230" s="289" t="s">
        <v>515</v>
      </c>
      <c r="C230" s="289"/>
      <c r="D230" s="27"/>
      <c r="E230" s="227"/>
      <c r="F230" s="227">
        <f>F231</f>
        <v>576.5</v>
      </c>
      <c r="G230" s="227">
        <f>G231</f>
        <v>576.5</v>
      </c>
      <c r="H230" s="227"/>
      <c r="I230" s="227"/>
    </row>
    <row r="231" spans="1:9" s="28" customFormat="1" ht="14.25" customHeight="1">
      <c r="A231" s="3" t="s">
        <v>158</v>
      </c>
      <c r="B231" s="289" t="s">
        <v>515</v>
      </c>
      <c r="C231" s="289" t="s">
        <v>159</v>
      </c>
      <c r="D231" s="27"/>
      <c r="E231" s="227"/>
      <c r="F231" s="227">
        <f>F232</f>
        <v>576.5</v>
      </c>
      <c r="G231" s="227">
        <f>G232</f>
        <v>576.5</v>
      </c>
      <c r="H231" s="227"/>
      <c r="I231" s="227"/>
    </row>
    <row r="232" spans="1:9" s="28" customFormat="1" ht="13.5">
      <c r="A232" s="45" t="s">
        <v>3</v>
      </c>
      <c r="B232" s="289" t="s">
        <v>515</v>
      </c>
      <c r="C232" s="289" t="s">
        <v>159</v>
      </c>
      <c r="D232" s="27" t="s">
        <v>2</v>
      </c>
      <c r="E232" s="227"/>
      <c r="F232" s="227">
        <f>'Пр.7 Р.П. ЦС. ВР'!F473</f>
        <v>576.5</v>
      </c>
      <c r="G232" s="227">
        <f>E232+F232</f>
        <v>576.5</v>
      </c>
      <c r="H232" s="227"/>
      <c r="I232" s="227"/>
    </row>
    <row r="233" spans="1:9" s="25" customFormat="1" ht="21" customHeight="1">
      <c r="A233" s="30" t="s">
        <v>813</v>
      </c>
      <c r="B233" s="1" t="s">
        <v>807</v>
      </c>
      <c r="C233" s="289"/>
      <c r="D233" s="27"/>
      <c r="E233" s="227">
        <f aca="true" t="shared" si="40" ref="E233:G234">E234</f>
        <v>430</v>
      </c>
      <c r="F233" s="227">
        <f t="shared" si="40"/>
        <v>22.6</v>
      </c>
      <c r="G233" s="227">
        <f t="shared" si="40"/>
        <v>452.6</v>
      </c>
      <c r="H233" s="227"/>
      <c r="I233" s="227"/>
    </row>
    <row r="234" spans="1:9" s="28" customFormat="1" ht="14.25" customHeight="1">
      <c r="A234" s="30" t="s">
        <v>158</v>
      </c>
      <c r="B234" s="1" t="s">
        <v>807</v>
      </c>
      <c r="C234" s="289" t="s">
        <v>159</v>
      </c>
      <c r="D234" s="27"/>
      <c r="E234" s="227">
        <f t="shared" si="40"/>
        <v>430</v>
      </c>
      <c r="F234" s="227">
        <f t="shared" si="40"/>
        <v>22.6</v>
      </c>
      <c r="G234" s="227">
        <f t="shared" si="40"/>
        <v>452.6</v>
      </c>
      <c r="H234" s="227"/>
      <c r="I234" s="227"/>
    </row>
    <row r="235" spans="1:9" s="28" customFormat="1" ht="13.5">
      <c r="A235" s="45" t="s">
        <v>3</v>
      </c>
      <c r="B235" s="1" t="s">
        <v>807</v>
      </c>
      <c r="C235" s="289" t="s">
        <v>159</v>
      </c>
      <c r="D235" s="27" t="s">
        <v>2</v>
      </c>
      <c r="E235" s="227">
        <f>'Пр.7 Р.П. ЦС. ВР'!E474</f>
        <v>430</v>
      </c>
      <c r="F235" s="227">
        <f>'Пр.7 Р.П. ЦС. ВР'!F474</f>
        <v>22.6</v>
      </c>
      <c r="G235" s="227">
        <f>E235+F235</f>
        <v>452.6</v>
      </c>
      <c r="H235" s="227"/>
      <c r="I235" s="227"/>
    </row>
    <row r="236" spans="1:9" s="25" customFormat="1" ht="15.75" customHeight="1">
      <c r="A236" s="30" t="s">
        <v>442</v>
      </c>
      <c r="B236" s="1" t="s">
        <v>720</v>
      </c>
      <c r="C236" s="289"/>
      <c r="D236" s="27"/>
      <c r="E236" s="227">
        <f aca="true" t="shared" si="41" ref="E236:I237">E237</f>
        <v>5123.4</v>
      </c>
      <c r="F236" s="227">
        <f t="shared" si="41"/>
        <v>0</v>
      </c>
      <c r="G236" s="227">
        <f t="shared" si="41"/>
        <v>5123.4</v>
      </c>
      <c r="H236" s="227">
        <f t="shared" si="41"/>
        <v>2664.2</v>
      </c>
      <c r="I236" s="227">
        <f t="shared" si="41"/>
        <v>2770.8</v>
      </c>
    </row>
    <row r="237" spans="1:9" s="28" customFormat="1" ht="14.25" customHeight="1">
      <c r="A237" s="30" t="s">
        <v>158</v>
      </c>
      <c r="B237" s="1" t="s">
        <v>720</v>
      </c>
      <c r="C237" s="289" t="s">
        <v>159</v>
      </c>
      <c r="D237" s="27"/>
      <c r="E237" s="227">
        <f t="shared" si="41"/>
        <v>5123.4</v>
      </c>
      <c r="F237" s="227">
        <f t="shared" si="41"/>
        <v>0</v>
      </c>
      <c r="G237" s="227">
        <f t="shared" si="41"/>
        <v>5123.4</v>
      </c>
      <c r="H237" s="227">
        <f t="shared" si="41"/>
        <v>2664.2</v>
      </c>
      <c r="I237" s="227">
        <f t="shared" si="41"/>
        <v>2770.8</v>
      </c>
    </row>
    <row r="238" spans="1:9" s="28" customFormat="1" ht="13.5">
      <c r="A238" s="30" t="s">
        <v>3</v>
      </c>
      <c r="B238" s="1" t="s">
        <v>720</v>
      </c>
      <c r="C238" s="289" t="s">
        <v>159</v>
      </c>
      <c r="D238" s="27" t="s">
        <v>2</v>
      </c>
      <c r="E238" s="227">
        <f>'Пр.7 Р.П. ЦС. ВР'!E475</f>
        <v>5123.4</v>
      </c>
      <c r="F238" s="227">
        <f>'Пр.7 Р.П. ЦС. ВР'!F475</f>
        <v>0</v>
      </c>
      <c r="G238" s="227">
        <f>'Пр.7 Р.П. ЦС. ВР'!G475</f>
        <v>5123.4</v>
      </c>
      <c r="H238" s="227">
        <f>'Пр.7 Р.П. ЦС. ВР'!H475</f>
        <v>2664.2</v>
      </c>
      <c r="I238" s="227">
        <f>'Пр.7 Р.П. ЦС. ВР'!I475</f>
        <v>2770.8</v>
      </c>
    </row>
    <row r="239" spans="1:9" s="28" customFormat="1" ht="26.25">
      <c r="A239" s="51" t="s">
        <v>521</v>
      </c>
      <c r="B239" s="48" t="s">
        <v>317</v>
      </c>
      <c r="C239" s="289"/>
      <c r="D239" s="27"/>
      <c r="E239" s="227">
        <f>E240</f>
        <v>1180</v>
      </c>
      <c r="F239" s="227">
        <f>F240</f>
        <v>-200</v>
      </c>
      <c r="G239" s="227">
        <f>G240</f>
        <v>980</v>
      </c>
      <c r="H239" s="227">
        <f>H240</f>
        <v>1224</v>
      </c>
      <c r="I239" s="227">
        <f>I240</f>
        <v>1269.8</v>
      </c>
    </row>
    <row r="240" spans="1:9" s="28" customFormat="1" ht="13.5">
      <c r="A240" s="51" t="s">
        <v>318</v>
      </c>
      <c r="B240" s="48" t="s">
        <v>518</v>
      </c>
      <c r="C240" s="289"/>
      <c r="D240" s="27"/>
      <c r="E240" s="227">
        <f>E241+E246</f>
        <v>1180</v>
      </c>
      <c r="F240" s="227">
        <f>F241+F246</f>
        <v>-200</v>
      </c>
      <c r="G240" s="227">
        <f>G241+G246</f>
        <v>980</v>
      </c>
      <c r="H240" s="227">
        <f>H241+H246</f>
        <v>1224</v>
      </c>
      <c r="I240" s="227">
        <f>I241+I246</f>
        <v>1269.8</v>
      </c>
    </row>
    <row r="241" spans="1:9" s="28" customFormat="1" ht="9.75" customHeight="1">
      <c r="A241" s="51" t="s">
        <v>491</v>
      </c>
      <c r="B241" s="48" t="s">
        <v>520</v>
      </c>
      <c r="C241" s="289"/>
      <c r="D241" s="27"/>
      <c r="E241" s="227">
        <f>E243+E244</f>
        <v>1100</v>
      </c>
      <c r="F241" s="227">
        <f>F243+F244</f>
        <v>-200</v>
      </c>
      <c r="G241" s="227">
        <f>G243+G244</f>
        <v>900</v>
      </c>
      <c r="H241" s="227">
        <f>H243+H244</f>
        <v>1144</v>
      </c>
      <c r="I241" s="227">
        <f>I243+I244</f>
        <v>1189.8</v>
      </c>
    </row>
    <row r="242" spans="1:9" s="25" customFormat="1" ht="12" customHeight="1">
      <c r="A242" s="30" t="s">
        <v>148</v>
      </c>
      <c r="B242" s="48" t="s">
        <v>520</v>
      </c>
      <c r="C242" s="289" t="s">
        <v>162</v>
      </c>
      <c r="D242" s="27"/>
      <c r="E242" s="227">
        <f>E243</f>
        <v>100</v>
      </c>
      <c r="F242" s="227">
        <f>F243</f>
        <v>0</v>
      </c>
      <c r="G242" s="227">
        <f>G243</f>
        <v>100</v>
      </c>
      <c r="H242" s="227">
        <f>H243</f>
        <v>104</v>
      </c>
      <c r="I242" s="227">
        <f>I243</f>
        <v>108.2</v>
      </c>
    </row>
    <row r="243" spans="1:9" s="25" customFormat="1" ht="12" customHeight="1">
      <c r="A243" s="45" t="s">
        <v>3</v>
      </c>
      <c r="B243" s="48" t="s">
        <v>520</v>
      </c>
      <c r="C243" s="289" t="s">
        <v>162</v>
      </c>
      <c r="D243" s="27" t="s">
        <v>2</v>
      </c>
      <c r="E243" s="227">
        <f>'Пр.7 Р.П. ЦС. ВР'!E482</f>
        <v>100</v>
      </c>
      <c r="F243" s="227">
        <f>'Пр.7 Р.П. ЦС. ВР'!F482</f>
        <v>0</v>
      </c>
      <c r="G243" s="227">
        <f>'Пр.7 Р.П. ЦС. ВР'!G482</f>
        <v>100</v>
      </c>
      <c r="H243" s="227">
        <f>'Пр.7 Р.П. ЦС. ВР'!H482</f>
        <v>104</v>
      </c>
      <c r="I243" s="227">
        <f>'Пр.7 Р.П. ЦС. ВР'!I482</f>
        <v>108.2</v>
      </c>
    </row>
    <row r="244" spans="1:9" s="28" customFormat="1" ht="14.25" customHeight="1">
      <c r="A244" s="30" t="s">
        <v>158</v>
      </c>
      <c r="B244" s="48" t="s">
        <v>520</v>
      </c>
      <c r="C244" s="289" t="s">
        <v>159</v>
      </c>
      <c r="D244" s="27"/>
      <c r="E244" s="227">
        <f>E245</f>
        <v>1000</v>
      </c>
      <c r="F244" s="227">
        <f>F245</f>
        <v>-200</v>
      </c>
      <c r="G244" s="227">
        <f>G245</f>
        <v>800</v>
      </c>
      <c r="H244" s="227">
        <f>H245</f>
        <v>1040</v>
      </c>
      <c r="I244" s="227">
        <f>I245</f>
        <v>1081.6</v>
      </c>
    </row>
    <row r="245" spans="1:9" s="28" customFormat="1" ht="15.75" customHeight="1">
      <c r="A245" s="45" t="s">
        <v>3</v>
      </c>
      <c r="B245" s="48" t="s">
        <v>520</v>
      </c>
      <c r="C245" s="289" t="s">
        <v>159</v>
      </c>
      <c r="D245" s="27" t="s">
        <v>2</v>
      </c>
      <c r="E245" s="227">
        <f>'Пр.7 Р.П. ЦС. ВР'!E483</f>
        <v>1000</v>
      </c>
      <c r="F245" s="227">
        <f>'Пр.7 Р.П. ЦС. ВР'!F483</f>
        <v>-200</v>
      </c>
      <c r="G245" s="227">
        <f>'Пр.7 Р.П. ЦС. ВР'!G483</f>
        <v>800</v>
      </c>
      <c r="H245" s="227">
        <f>'Пр.7 Р.П. ЦС. ВР'!H483</f>
        <v>1040</v>
      </c>
      <c r="I245" s="227">
        <f>'Пр.7 Р.П. ЦС. ВР'!I483</f>
        <v>1081.6</v>
      </c>
    </row>
    <row r="246" spans="1:9" s="25" customFormat="1" ht="20.25" customHeight="1">
      <c r="A246" s="3" t="s">
        <v>805</v>
      </c>
      <c r="B246" s="1" t="s">
        <v>812</v>
      </c>
      <c r="C246" s="289"/>
      <c r="D246" s="27"/>
      <c r="E246" s="227">
        <f aca="true" t="shared" si="42" ref="E246:I247">E247</f>
        <v>80</v>
      </c>
      <c r="F246" s="227">
        <f t="shared" si="42"/>
        <v>0</v>
      </c>
      <c r="G246" s="227">
        <f t="shared" si="42"/>
        <v>80</v>
      </c>
      <c r="H246" s="227">
        <f t="shared" si="42"/>
        <v>80</v>
      </c>
      <c r="I246" s="227">
        <f t="shared" si="42"/>
        <v>80</v>
      </c>
    </row>
    <row r="247" spans="1:9" s="28" customFormat="1" ht="18" customHeight="1">
      <c r="A247" s="30" t="s">
        <v>158</v>
      </c>
      <c r="B247" s="1" t="s">
        <v>812</v>
      </c>
      <c r="C247" s="289" t="s">
        <v>159</v>
      </c>
      <c r="D247" s="27"/>
      <c r="E247" s="227">
        <f t="shared" si="42"/>
        <v>80</v>
      </c>
      <c r="F247" s="227">
        <f t="shared" si="42"/>
        <v>0</v>
      </c>
      <c r="G247" s="227">
        <f t="shared" si="42"/>
        <v>80</v>
      </c>
      <c r="H247" s="227">
        <f t="shared" si="42"/>
        <v>80</v>
      </c>
      <c r="I247" s="227">
        <f t="shared" si="42"/>
        <v>80</v>
      </c>
    </row>
    <row r="248" spans="1:9" s="28" customFormat="1" ht="13.5">
      <c r="A248" s="45" t="s">
        <v>3</v>
      </c>
      <c r="B248" s="1" t="s">
        <v>812</v>
      </c>
      <c r="C248" s="289" t="s">
        <v>159</v>
      </c>
      <c r="D248" s="27" t="s">
        <v>2</v>
      </c>
      <c r="E248" s="227">
        <f>'Пр.7 Р.П. ЦС. ВР'!E489</f>
        <v>80</v>
      </c>
      <c r="F248" s="227">
        <f>'Пр.7 Р.П. ЦС. ВР'!F489</f>
        <v>0</v>
      </c>
      <c r="G248" s="227">
        <f>'Пр.7 Р.П. ЦС. ВР'!G489</f>
        <v>80</v>
      </c>
      <c r="H248" s="227">
        <f>'Пр.7 Р.П. ЦС. ВР'!H489</f>
        <v>80</v>
      </c>
      <c r="I248" s="227">
        <f>'Пр.7 Р.П. ЦС. ВР'!I489</f>
        <v>80</v>
      </c>
    </row>
    <row r="249" spans="1:9" s="25" customFormat="1" ht="61.5" customHeight="1" hidden="1">
      <c r="A249" s="3" t="s">
        <v>588</v>
      </c>
      <c r="B249" s="48" t="s">
        <v>598</v>
      </c>
      <c r="C249" s="289"/>
      <c r="D249" s="27"/>
      <c r="E249" s="227" t="e">
        <f aca="true" t="shared" si="43" ref="E249:I250">E250</f>
        <v>#REF!</v>
      </c>
      <c r="F249" s="227" t="e">
        <f t="shared" si="43"/>
        <v>#REF!</v>
      </c>
      <c r="G249" s="227" t="e">
        <f t="shared" si="43"/>
        <v>#REF!</v>
      </c>
      <c r="H249" s="227" t="e">
        <f t="shared" si="43"/>
        <v>#REF!</v>
      </c>
      <c r="I249" s="227" t="e">
        <f t="shared" si="43"/>
        <v>#REF!</v>
      </c>
    </row>
    <row r="250" spans="1:9" s="28" customFormat="1" ht="14.25" customHeight="1" hidden="1">
      <c r="A250" s="3" t="s">
        <v>158</v>
      </c>
      <c r="B250" s="48" t="s">
        <v>598</v>
      </c>
      <c r="C250" s="289" t="s">
        <v>159</v>
      </c>
      <c r="D250" s="27"/>
      <c r="E250" s="227" t="e">
        <f t="shared" si="43"/>
        <v>#REF!</v>
      </c>
      <c r="F250" s="227" t="e">
        <f t="shared" si="43"/>
        <v>#REF!</v>
      </c>
      <c r="G250" s="227" t="e">
        <f t="shared" si="43"/>
        <v>#REF!</v>
      </c>
      <c r="H250" s="227" t="e">
        <f t="shared" si="43"/>
        <v>#REF!</v>
      </c>
      <c r="I250" s="227" t="e">
        <f t="shared" si="43"/>
        <v>#REF!</v>
      </c>
    </row>
    <row r="251" spans="1:9" s="28" customFormat="1" ht="13.5" hidden="1">
      <c r="A251" s="45" t="s">
        <v>3</v>
      </c>
      <c r="B251" s="48" t="s">
        <v>598</v>
      </c>
      <c r="C251" s="289" t="s">
        <v>159</v>
      </c>
      <c r="D251" s="27" t="s">
        <v>2</v>
      </c>
      <c r="E251" s="227" t="e">
        <f>#REF!</f>
        <v>#REF!</v>
      </c>
      <c r="F251" s="227" t="e">
        <f>#REF!</f>
        <v>#REF!</v>
      </c>
      <c r="G251" s="227" t="e">
        <f>#REF!</f>
        <v>#REF!</v>
      </c>
      <c r="H251" s="227" t="e">
        <f>#REF!</f>
        <v>#REF!</v>
      </c>
      <c r="I251" s="227" t="e">
        <f>#REF!</f>
        <v>#REF!</v>
      </c>
    </row>
    <row r="252" spans="1:9" s="269" customFormat="1" ht="13.5" hidden="1">
      <c r="A252" s="30" t="s">
        <v>586</v>
      </c>
      <c r="B252" s="290" t="s">
        <v>587</v>
      </c>
      <c r="C252" s="290"/>
      <c r="D252" s="27"/>
      <c r="E252" s="227" t="e">
        <f aca="true" t="shared" si="44" ref="E252:I253">E253</f>
        <v>#REF!</v>
      </c>
      <c r="F252" s="227" t="e">
        <f t="shared" si="44"/>
        <v>#REF!</v>
      </c>
      <c r="G252" s="227" t="e">
        <f t="shared" si="44"/>
        <v>#REF!</v>
      </c>
      <c r="H252" s="227" t="e">
        <f t="shared" si="44"/>
        <v>#REF!</v>
      </c>
      <c r="I252" s="227" t="e">
        <f t="shared" si="44"/>
        <v>#REF!</v>
      </c>
    </row>
    <row r="253" spans="1:9" s="270" customFormat="1" ht="18" customHeight="1" hidden="1">
      <c r="A253" s="3" t="s">
        <v>158</v>
      </c>
      <c r="B253" s="290" t="s">
        <v>587</v>
      </c>
      <c r="C253" s="290" t="s">
        <v>159</v>
      </c>
      <c r="D253" s="27"/>
      <c r="E253" s="227" t="e">
        <f t="shared" si="44"/>
        <v>#REF!</v>
      </c>
      <c r="F253" s="227" t="e">
        <f t="shared" si="44"/>
        <v>#REF!</v>
      </c>
      <c r="G253" s="227" t="e">
        <f t="shared" si="44"/>
        <v>#REF!</v>
      </c>
      <c r="H253" s="227" t="e">
        <f t="shared" si="44"/>
        <v>#REF!</v>
      </c>
      <c r="I253" s="227" t="e">
        <f t="shared" si="44"/>
        <v>#REF!</v>
      </c>
    </row>
    <row r="254" spans="1:9" s="270" customFormat="1" ht="13.5" hidden="1">
      <c r="A254" s="45" t="s">
        <v>581</v>
      </c>
      <c r="B254" s="290" t="s">
        <v>587</v>
      </c>
      <c r="C254" s="290" t="s">
        <v>159</v>
      </c>
      <c r="D254" s="27" t="s">
        <v>582</v>
      </c>
      <c r="E254" s="227" t="e">
        <f>#REF!</f>
        <v>#REF!</v>
      </c>
      <c r="F254" s="227" t="e">
        <f>#REF!</f>
        <v>#REF!</v>
      </c>
      <c r="G254" s="227" t="e">
        <f>#REF!</f>
        <v>#REF!</v>
      </c>
      <c r="H254" s="227" t="e">
        <f>#REF!</f>
        <v>#REF!</v>
      </c>
      <c r="I254" s="227" t="e">
        <f>#REF!</f>
        <v>#REF!</v>
      </c>
    </row>
    <row r="255" spans="1:9" s="28" customFormat="1" ht="26.25">
      <c r="A255" s="45" t="s">
        <v>537</v>
      </c>
      <c r="B255" s="289" t="s">
        <v>503</v>
      </c>
      <c r="C255" s="289"/>
      <c r="D255" s="27"/>
      <c r="E255" s="227">
        <f>E256+E264</f>
        <v>3351.2</v>
      </c>
      <c r="F255" s="227">
        <f>F256+F264</f>
        <v>0</v>
      </c>
      <c r="G255" s="227">
        <f>G256+G264</f>
        <v>3351.2</v>
      </c>
      <c r="H255" s="227">
        <f>H256+H264</f>
        <v>3485.2</v>
      </c>
      <c r="I255" s="227">
        <f>I256+I264</f>
        <v>3624.6000000000004</v>
      </c>
    </row>
    <row r="256" spans="1:9" s="28" customFormat="1" ht="26.25">
      <c r="A256" s="30" t="s">
        <v>526</v>
      </c>
      <c r="B256" s="289" t="s">
        <v>504</v>
      </c>
      <c r="C256" s="289"/>
      <c r="D256" s="27"/>
      <c r="E256" s="227">
        <f aca="true" t="shared" si="45" ref="E256:I262">E257</f>
        <v>3151.2</v>
      </c>
      <c r="F256" s="227">
        <f t="shared" si="45"/>
        <v>0</v>
      </c>
      <c r="G256" s="227">
        <f t="shared" si="45"/>
        <v>3151.2</v>
      </c>
      <c r="H256" s="227">
        <f t="shared" si="45"/>
        <v>3277.2</v>
      </c>
      <c r="I256" s="227">
        <f t="shared" si="45"/>
        <v>3408.3</v>
      </c>
    </row>
    <row r="257" spans="1:9" s="28" customFormat="1" ht="26.25">
      <c r="A257" s="30" t="s">
        <v>505</v>
      </c>
      <c r="B257" s="289" t="s">
        <v>506</v>
      </c>
      <c r="C257" s="289"/>
      <c r="D257" s="27"/>
      <c r="E257" s="227">
        <f>E258+E261</f>
        <v>3151.2</v>
      </c>
      <c r="F257" s="227">
        <f>F258+F261</f>
        <v>0</v>
      </c>
      <c r="G257" s="227">
        <f>G258+G261</f>
        <v>3151.2</v>
      </c>
      <c r="H257" s="227">
        <f>H258+H261</f>
        <v>3277.2</v>
      </c>
      <c r="I257" s="227">
        <f>I258+I261</f>
        <v>3408.3</v>
      </c>
    </row>
    <row r="258" spans="1:9" s="25" customFormat="1" ht="16.5" customHeight="1">
      <c r="A258" s="30" t="s">
        <v>451</v>
      </c>
      <c r="B258" s="289" t="s">
        <v>507</v>
      </c>
      <c r="C258" s="289"/>
      <c r="D258" s="27"/>
      <c r="E258" s="227">
        <f t="shared" si="45"/>
        <v>3151.2</v>
      </c>
      <c r="F258" s="227">
        <f t="shared" si="45"/>
        <v>0</v>
      </c>
      <c r="G258" s="227">
        <f t="shared" si="45"/>
        <v>3151.2</v>
      </c>
      <c r="H258" s="227">
        <f t="shared" si="45"/>
        <v>3277.2</v>
      </c>
      <c r="I258" s="227">
        <f t="shared" si="45"/>
        <v>3408.3</v>
      </c>
    </row>
    <row r="259" spans="1:9" s="28" customFormat="1" ht="12.75" customHeight="1">
      <c r="A259" s="3" t="s">
        <v>677</v>
      </c>
      <c r="B259" s="289" t="s">
        <v>507</v>
      </c>
      <c r="C259" s="289" t="s">
        <v>159</v>
      </c>
      <c r="D259" s="27"/>
      <c r="E259" s="227">
        <f t="shared" si="45"/>
        <v>3151.2</v>
      </c>
      <c r="F259" s="227">
        <f t="shared" si="45"/>
        <v>0</v>
      </c>
      <c r="G259" s="227">
        <f t="shared" si="45"/>
        <v>3151.2</v>
      </c>
      <c r="H259" s="227">
        <f t="shared" si="45"/>
        <v>3277.2</v>
      </c>
      <c r="I259" s="227">
        <f t="shared" si="45"/>
        <v>3408.3</v>
      </c>
    </row>
    <row r="260" spans="1:9" s="28" customFormat="1" ht="15.75" customHeight="1">
      <c r="A260" s="45" t="s">
        <v>5</v>
      </c>
      <c r="B260" s="289" t="s">
        <v>507</v>
      </c>
      <c r="C260" s="289" t="s">
        <v>159</v>
      </c>
      <c r="D260" s="27" t="s">
        <v>4</v>
      </c>
      <c r="E260" s="227">
        <f>'Пр.7 Р.П. ЦС. ВР'!E532</f>
        <v>3151.2</v>
      </c>
      <c r="F260" s="227">
        <f>'Пр.7 Р.П. ЦС. ВР'!F532</f>
        <v>0</v>
      </c>
      <c r="G260" s="227">
        <f>'Пр.7 Р.П. ЦС. ВР'!G532</f>
        <v>3151.2</v>
      </c>
      <c r="H260" s="227">
        <f>'Пр.7 Р.П. ЦС. ВР'!H532</f>
        <v>3277.2</v>
      </c>
      <c r="I260" s="227">
        <f>'Пр.7 Р.П. ЦС. ВР'!I532</f>
        <v>3408.3</v>
      </c>
    </row>
    <row r="261" spans="1:9" s="25" customFormat="1" ht="11.25" customHeight="1" hidden="1">
      <c r="A261" s="3" t="s">
        <v>771</v>
      </c>
      <c r="B261" s="114" t="s">
        <v>770</v>
      </c>
      <c r="C261" s="289"/>
      <c r="D261" s="27"/>
      <c r="E261" s="227">
        <f t="shared" si="45"/>
        <v>0</v>
      </c>
      <c r="F261" s="227">
        <f t="shared" si="45"/>
        <v>0</v>
      </c>
      <c r="G261" s="227">
        <f t="shared" si="45"/>
        <v>0</v>
      </c>
      <c r="H261" s="227">
        <f t="shared" si="45"/>
        <v>0</v>
      </c>
      <c r="I261" s="227">
        <f t="shared" si="45"/>
        <v>0</v>
      </c>
    </row>
    <row r="262" spans="1:9" s="28" customFormat="1" ht="33" customHeight="1" hidden="1">
      <c r="A262" s="30" t="s">
        <v>148</v>
      </c>
      <c r="B262" s="114" t="s">
        <v>770</v>
      </c>
      <c r="C262" s="289" t="s">
        <v>162</v>
      </c>
      <c r="D262" s="27"/>
      <c r="E262" s="227">
        <f t="shared" si="45"/>
        <v>0</v>
      </c>
      <c r="F262" s="227">
        <f t="shared" si="45"/>
        <v>0</v>
      </c>
      <c r="G262" s="227">
        <f t="shared" si="45"/>
        <v>0</v>
      </c>
      <c r="H262" s="227">
        <f t="shared" si="45"/>
        <v>0</v>
      </c>
      <c r="I262" s="227">
        <f t="shared" si="45"/>
        <v>0</v>
      </c>
    </row>
    <row r="263" spans="1:9" s="28" customFormat="1" ht="11.25" customHeight="1" hidden="1">
      <c r="A263" s="45" t="s">
        <v>5</v>
      </c>
      <c r="B263" s="114" t="s">
        <v>770</v>
      </c>
      <c r="C263" s="289" t="s">
        <v>162</v>
      </c>
      <c r="D263" s="27" t="s">
        <v>4</v>
      </c>
      <c r="E263" s="227"/>
      <c r="F263" s="227"/>
      <c r="G263" s="227"/>
      <c r="H263" s="227"/>
      <c r="I263" s="227"/>
    </row>
    <row r="264" spans="1:9" s="28" customFormat="1" ht="15" customHeight="1">
      <c r="A264" s="30" t="s">
        <v>508</v>
      </c>
      <c r="B264" s="289" t="s">
        <v>509</v>
      </c>
      <c r="C264" s="289"/>
      <c r="D264" s="27"/>
      <c r="E264" s="227">
        <f aca="true" t="shared" si="46" ref="E264:I267">E265</f>
        <v>200</v>
      </c>
      <c r="F264" s="227">
        <f t="shared" si="46"/>
        <v>0</v>
      </c>
      <c r="G264" s="227">
        <f t="shared" si="46"/>
        <v>200</v>
      </c>
      <c r="H264" s="227">
        <f t="shared" si="46"/>
        <v>208</v>
      </c>
      <c r="I264" s="227">
        <f t="shared" si="46"/>
        <v>216.3</v>
      </c>
    </row>
    <row r="265" spans="1:9" s="28" customFormat="1" ht="13.5">
      <c r="A265" s="30" t="s">
        <v>510</v>
      </c>
      <c r="B265" s="289" t="s">
        <v>511</v>
      </c>
      <c r="C265" s="289"/>
      <c r="D265" s="27"/>
      <c r="E265" s="227">
        <f t="shared" si="46"/>
        <v>200</v>
      </c>
      <c r="F265" s="227">
        <f t="shared" si="46"/>
        <v>0</v>
      </c>
      <c r="G265" s="227">
        <f t="shared" si="46"/>
        <v>200</v>
      </c>
      <c r="H265" s="227">
        <f t="shared" si="46"/>
        <v>208</v>
      </c>
      <c r="I265" s="227">
        <f t="shared" si="46"/>
        <v>216.3</v>
      </c>
    </row>
    <row r="266" spans="1:9" s="25" customFormat="1" ht="14.25" customHeight="1">
      <c r="A266" s="30" t="s">
        <v>451</v>
      </c>
      <c r="B266" s="48" t="s">
        <v>512</v>
      </c>
      <c r="C266" s="289"/>
      <c r="D266" s="27"/>
      <c r="E266" s="227">
        <f t="shared" si="46"/>
        <v>200</v>
      </c>
      <c r="F266" s="227">
        <f t="shared" si="46"/>
        <v>0</v>
      </c>
      <c r="G266" s="227">
        <f t="shared" si="46"/>
        <v>200</v>
      </c>
      <c r="H266" s="227">
        <f t="shared" si="46"/>
        <v>208</v>
      </c>
      <c r="I266" s="227">
        <f t="shared" si="46"/>
        <v>216.3</v>
      </c>
    </row>
    <row r="267" spans="1:9" s="28" customFormat="1" ht="15.75" customHeight="1">
      <c r="A267" s="30" t="s">
        <v>158</v>
      </c>
      <c r="B267" s="48" t="s">
        <v>512</v>
      </c>
      <c r="C267" s="289" t="s">
        <v>159</v>
      </c>
      <c r="D267" s="27"/>
      <c r="E267" s="227">
        <f t="shared" si="46"/>
        <v>200</v>
      </c>
      <c r="F267" s="227">
        <f t="shared" si="46"/>
        <v>0</v>
      </c>
      <c r="G267" s="227">
        <f t="shared" si="46"/>
        <v>200</v>
      </c>
      <c r="H267" s="227">
        <f t="shared" si="46"/>
        <v>208</v>
      </c>
      <c r="I267" s="227">
        <f t="shared" si="46"/>
        <v>216.3</v>
      </c>
    </row>
    <row r="268" spans="1:9" s="28" customFormat="1" ht="15.75" customHeight="1">
      <c r="A268" s="30" t="s">
        <v>5</v>
      </c>
      <c r="B268" s="48" t="s">
        <v>512</v>
      </c>
      <c r="C268" s="289" t="s">
        <v>159</v>
      </c>
      <c r="D268" s="27" t="s">
        <v>4</v>
      </c>
      <c r="E268" s="227">
        <f>'Пр.7 Р.П. ЦС. ВР'!E538</f>
        <v>200</v>
      </c>
      <c r="F268" s="227">
        <f>'Пр.7 Р.П. ЦС. ВР'!F538</f>
        <v>0</v>
      </c>
      <c r="G268" s="227">
        <f>'Пр.7 Р.П. ЦС. ВР'!G538</f>
        <v>200</v>
      </c>
      <c r="H268" s="227">
        <f>'Пр.7 Р.П. ЦС. ВР'!H538</f>
        <v>208</v>
      </c>
      <c r="I268" s="227">
        <f>'Пр.7 Р.П. ЦС. ВР'!I538</f>
        <v>216.3</v>
      </c>
    </row>
    <row r="269" spans="1:9" s="117" customFormat="1" ht="18" customHeight="1">
      <c r="A269" s="30" t="s">
        <v>96</v>
      </c>
      <c r="B269" s="289" t="s">
        <v>327</v>
      </c>
      <c r="C269" s="203"/>
      <c r="D269" s="27"/>
      <c r="E269" s="227">
        <f>E270</f>
        <v>1414.7</v>
      </c>
      <c r="F269" s="227">
        <f>F270</f>
        <v>0</v>
      </c>
      <c r="G269" s="227">
        <f>G270</f>
        <v>1414.7</v>
      </c>
      <c r="H269" s="227">
        <f>H270</f>
        <v>1471.3</v>
      </c>
      <c r="I269" s="227">
        <f>I270</f>
        <v>1530.2</v>
      </c>
    </row>
    <row r="270" spans="1:9" s="117" customFormat="1" ht="26.25">
      <c r="A270" s="30" t="s">
        <v>538</v>
      </c>
      <c r="B270" s="289" t="s">
        <v>326</v>
      </c>
      <c r="C270" s="203"/>
      <c r="D270" s="27"/>
      <c r="E270" s="227">
        <f>E272</f>
        <v>1414.7</v>
      </c>
      <c r="F270" s="227">
        <f>F272</f>
        <v>0</v>
      </c>
      <c r="G270" s="227">
        <f>G272</f>
        <v>1414.7</v>
      </c>
      <c r="H270" s="227">
        <f>H272</f>
        <v>1471.3</v>
      </c>
      <c r="I270" s="227">
        <f>I272</f>
        <v>1530.2</v>
      </c>
    </row>
    <row r="271" spans="1:9" s="117" customFormat="1" ht="13.5">
      <c r="A271" s="30" t="s">
        <v>319</v>
      </c>
      <c r="B271" s="289" t="s">
        <v>320</v>
      </c>
      <c r="C271" s="203"/>
      <c r="D271" s="27"/>
      <c r="E271" s="227">
        <f aca="true" t="shared" si="47" ref="E271:I273">E272</f>
        <v>1414.7</v>
      </c>
      <c r="F271" s="227">
        <f t="shared" si="47"/>
        <v>0</v>
      </c>
      <c r="G271" s="227">
        <f t="shared" si="47"/>
        <v>1414.7</v>
      </c>
      <c r="H271" s="227">
        <f t="shared" si="47"/>
        <v>1471.3</v>
      </c>
      <c r="I271" s="227">
        <f t="shared" si="47"/>
        <v>1530.2</v>
      </c>
    </row>
    <row r="272" spans="1:9" s="34" customFormat="1" ht="13.5">
      <c r="A272" s="30" t="s">
        <v>475</v>
      </c>
      <c r="B272" s="289" t="s">
        <v>321</v>
      </c>
      <c r="C272" s="203"/>
      <c r="D272" s="27"/>
      <c r="E272" s="227">
        <f t="shared" si="47"/>
        <v>1414.7</v>
      </c>
      <c r="F272" s="227">
        <f t="shared" si="47"/>
        <v>0</v>
      </c>
      <c r="G272" s="227">
        <f t="shared" si="47"/>
        <v>1414.7</v>
      </c>
      <c r="H272" s="227">
        <f t="shared" si="47"/>
        <v>1471.3</v>
      </c>
      <c r="I272" s="227">
        <f t="shared" si="47"/>
        <v>1530.2</v>
      </c>
    </row>
    <row r="273" spans="1:9" s="34" customFormat="1" ht="27.75" customHeight="1">
      <c r="A273" s="30" t="s">
        <v>160</v>
      </c>
      <c r="B273" s="289" t="s">
        <v>321</v>
      </c>
      <c r="C273" s="289" t="s">
        <v>161</v>
      </c>
      <c r="D273" s="27"/>
      <c r="E273" s="227">
        <f t="shared" si="47"/>
        <v>1414.7</v>
      </c>
      <c r="F273" s="227">
        <f t="shared" si="47"/>
        <v>0</v>
      </c>
      <c r="G273" s="227">
        <f t="shared" si="47"/>
        <v>1414.7</v>
      </c>
      <c r="H273" s="227">
        <f t="shared" si="47"/>
        <v>1471.3</v>
      </c>
      <c r="I273" s="227">
        <f t="shared" si="47"/>
        <v>1530.2</v>
      </c>
    </row>
    <row r="274" spans="1:9" s="34" customFormat="1" ht="13.5">
      <c r="A274" s="30" t="s">
        <v>17</v>
      </c>
      <c r="B274" s="289" t="s">
        <v>321</v>
      </c>
      <c r="C274" s="289" t="s">
        <v>161</v>
      </c>
      <c r="D274" s="27" t="s">
        <v>48</v>
      </c>
      <c r="E274" s="227">
        <f>'Пр.7 Р.П. ЦС. ВР'!E502</f>
        <v>1414.7</v>
      </c>
      <c r="F274" s="227">
        <f>'Пр.7 Р.П. ЦС. ВР'!F502</f>
        <v>0</v>
      </c>
      <c r="G274" s="227">
        <f>'Пр.7 Р.П. ЦС. ВР'!G502</f>
        <v>1414.7</v>
      </c>
      <c r="H274" s="227">
        <f>'Пр.7 Р.П. ЦС. ВР'!H502</f>
        <v>1471.3</v>
      </c>
      <c r="I274" s="227">
        <f>'Пр.7 Р.П. ЦС. ВР'!I502</f>
        <v>1530.2</v>
      </c>
    </row>
    <row r="275" spans="1:9" s="117" customFormat="1" ht="26.25">
      <c r="A275" s="30" t="s">
        <v>169</v>
      </c>
      <c r="B275" s="290" t="s">
        <v>365</v>
      </c>
      <c r="C275" s="203"/>
      <c r="D275" s="27"/>
      <c r="E275" s="227">
        <f>E276</f>
        <v>35</v>
      </c>
      <c r="F275" s="227">
        <f>F276</f>
        <v>0</v>
      </c>
      <c r="G275" s="227">
        <f>G276</f>
        <v>35</v>
      </c>
      <c r="H275" s="227">
        <f>H276</f>
        <v>40</v>
      </c>
      <c r="I275" s="227">
        <f>I276</f>
        <v>45</v>
      </c>
    </row>
    <row r="276" spans="1:9" s="117" customFormat="1" ht="26.25">
      <c r="A276" s="30" t="s">
        <v>539</v>
      </c>
      <c r="B276" s="290" t="s">
        <v>362</v>
      </c>
      <c r="C276" s="203"/>
      <c r="D276" s="27"/>
      <c r="E276" s="227">
        <f>E278</f>
        <v>35</v>
      </c>
      <c r="F276" s="227">
        <f>F278</f>
        <v>0</v>
      </c>
      <c r="G276" s="227">
        <f>G278</f>
        <v>35</v>
      </c>
      <c r="H276" s="227">
        <f>H278</f>
        <v>40</v>
      </c>
      <c r="I276" s="227">
        <f>I278</f>
        <v>45</v>
      </c>
    </row>
    <row r="277" spans="1:9" s="117" customFormat="1" ht="13.5">
      <c r="A277" s="30" t="s">
        <v>361</v>
      </c>
      <c r="B277" s="290" t="s">
        <v>363</v>
      </c>
      <c r="C277" s="203"/>
      <c r="D277" s="27"/>
      <c r="E277" s="227">
        <f aca="true" t="shared" si="48" ref="E277:I279">E278</f>
        <v>35</v>
      </c>
      <c r="F277" s="227">
        <f t="shared" si="48"/>
        <v>0</v>
      </c>
      <c r="G277" s="227">
        <f t="shared" si="48"/>
        <v>35</v>
      </c>
      <c r="H277" s="227">
        <f t="shared" si="48"/>
        <v>40</v>
      </c>
      <c r="I277" s="227">
        <f t="shared" si="48"/>
        <v>45</v>
      </c>
    </row>
    <row r="278" spans="1:9" s="34" customFormat="1" ht="13.5">
      <c r="A278" s="3" t="s">
        <v>555</v>
      </c>
      <c r="B278" s="289" t="s">
        <v>364</v>
      </c>
      <c r="C278" s="203"/>
      <c r="D278" s="27"/>
      <c r="E278" s="227">
        <f t="shared" si="48"/>
        <v>35</v>
      </c>
      <c r="F278" s="227">
        <f t="shared" si="48"/>
        <v>0</v>
      </c>
      <c r="G278" s="227">
        <f t="shared" si="48"/>
        <v>35</v>
      </c>
      <c r="H278" s="227">
        <f t="shared" si="48"/>
        <v>40</v>
      </c>
      <c r="I278" s="227">
        <f t="shared" si="48"/>
        <v>45</v>
      </c>
    </row>
    <row r="279" spans="1:9" s="34" customFormat="1" ht="16.5" customHeight="1">
      <c r="A279" s="30" t="s">
        <v>148</v>
      </c>
      <c r="B279" s="289" t="s">
        <v>364</v>
      </c>
      <c r="C279" s="289" t="s">
        <v>162</v>
      </c>
      <c r="D279" s="27"/>
      <c r="E279" s="227">
        <f t="shared" si="48"/>
        <v>35</v>
      </c>
      <c r="F279" s="227">
        <f t="shared" si="48"/>
        <v>0</v>
      </c>
      <c r="G279" s="227">
        <f t="shared" si="48"/>
        <v>35</v>
      </c>
      <c r="H279" s="227">
        <f t="shared" si="48"/>
        <v>40</v>
      </c>
      <c r="I279" s="227">
        <f t="shared" si="48"/>
        <v>45</v>
      </c>
    </row>
    <row r="280" spans="1:9" s="34" customFormat="1" ht="13.5">
      <c r="A280" s="45" t="s">
        <v>15</v>
      </c>
      <c r="B280" s="289" t="s">
        <v>364</v>
      </c>
      <c r="C280" s="289" t="s">
        <v>162</v>
      </c>
      <c r="D280" s="27" t="s">
        <v>14</v>
      </c>
      <c r="E280" s="227">
        <f>'Пр.7 Р.П. ЦС. ВР'!E220</f>
        <v>35</v>
      </c>
      <c r="F280" s="227">
        <f>'Пр.7 Р.П. ЦС. ВР'!F220</f>
        <v>0</v>
      </c>
      <c r="G280" s="227">
        <f>'Пр.7 Р.П. ЦС. ВР'!G220</f>
        <v>35</v>
      </c>
      <c r="H280" s="227">
        <f>'Пр.7 Р.П. ЦС. ВР'!H220</f>
        <v>40</v>
      </c>
      <c r="I280" s="227">
        <f>'Пр.7 Р.П. ЦС. ВР'!I220</f>
        <v>45</v>
      </c>
    </row>
    <row r="281" spans="1:9" s="117" customFormat="1" ht="45" customHeight="1">
      <c r="A281" s="51" t="s">
        <v>655</v>
      </c>
      <c r="B281" s="203" t="s">
        <v>421</v>
      </c>
      <c r="C281" s="203"/>
      <c r="D281" s="27"/>
      <c r="E281" s="227">
        <f aca="true" t="shared" si="49" ref="E281:I282">E282</f>
        <v>200</v>
      </c>
      <c r="F281" s="227">
        <f t="shared" si="49"/>
        <v>-200</v>
      </c>
      <c r="G281" s="227">
        <f t="shared" si="49"/>
        <v>0</v>
      </c>
      <c r="H281" s="227">
        <f t="shared" si="49"/>
        <v>200</v>
      </c>
      <c r="I281" s="227">
        <f t="shared" si="49"/>
        <v>200</v>
      </c>
    </row>
    <row r="282" spans="1:9" s="117" customFormat="1" ht="26.25">
      <c r="A282" s="208" t="s">
        <v>551</v>
      </c>
      <c r="B282" s="203" t="s">
        <v>422</v>
      </c>
      <c r="C282" s="203"/>
      <c r="D282" s="27"/>
      <c r="E282" s="227">
        <f t="shared" si="49"/>
        <v>200</v>
      </c>
      <c r="F282" s="227">
        <f t="shared" si="49"/>
        <v>-200</v>
      </c>
      <c r="G282" s="227">
        <f t="shared" si="49"/>
        <v>0</v>
      </c>
      <c r="H282" s="227">
        <f t="shared" si="49"/>
        <v>200</v>
      </c>
      <c r="I282" s="227">
        <f t="shared" si="49"/>
        <v>200</v>
      </c>
    </row>
    <row r="283" spans="1:9" s="117" customFormat="1" ht="13.5">
      <c r="A283" s="208" t="s">
        <v>641</v>
      </c>
      <c r="B283" s="203" t="s">
        <v>423</v>
      </c>
      <c r="C283" s="203"/>
      <c r="D283" s="27"/>
      <c r="E283" s="227">
        <f>E290</f>
        <v>200</v>
      </c>
      <c r="F283" s="227">
        <f>F290</f>
        <v>-200</v>
      </c>
      <c r="G283" s="227">
        <f>G290</f>
        <v>0</v>
      </c>
      <c r="H283" s="227">
        <f>H290</f>
        <v>200</v>
      </c>
      <c r="I283" s="227">
        <f>I290</f>
        <v>200</v>
      </c>
    </row>
    <row r="284" spans="1:9" s="34" customFormat="1" ht="13.5" hidden="1">
      <c r="A284" s="30" t="s">
        <v>656</v>
      </c>
      <c r="B284" s="289" t="s">
        <v>428</v>
      </c>
      <c r="C284" s="203"/>
      <c r="D284" s="27"/>
      <c r="E284" s="227" t="e">
        <f>E285+E287</f>
        <v>#REF!</v>
      </c>
      <c r="F284" s="227" t="e">
        <f>F285+F287</f>
        <v>#REF!</v>
      </c>
      <c r="G284" s="227" t="e">
        <f>G285+G287</f>
        <v>#REF!</v>
      </c>
      <c r="H284" s="227" t="e">
        <f>H285+H287</f>
        <v>#REF!</v>
      </c>
      <c r="I284" s="227" t="e">
        <f>I285+I287</f>
        <v>#REF!</v>
      </c>
    </row>
    <row r="285" spans="1:9" s="34" customFormat="1" ht="16.5" customHeight="1" hidden="1">
      <c r="A285" s="30" t="s">
        <v>148</v>
      </c>
      <c r="B285" s="289" t="s">
        <v>430</v>
      </c>
      <c r="C285" s="289" t="s">
        <v>162</v>
      </c>
      <c r="D285" s="27"/>
      <c r="E285" s="227" t="e">
        <f>E286</f>
        <v>#REF!</v>
      </c>
      <c r="F285" s="227" t="e">
        <f>F286</f>
        <v>#REF!</v>
      </c>
      <c r="G285" s="227" t="e">
        <f>G286</f>
        <v>#REF!</v>
      </c>
      <c r="H285" s="227" t="e">
        <f>H286</f>
        <v>#REF!</v>
      </c>
      <c r="I285" s="227" t="e">
        <f>I286</f>
        <v>#REF!</v>
      </c>
    </row>
    <row r="286" spans="1:9" s="34" customFormat="1" ht="13.5" hidden="1">
      <c r="A286" s="45" t="s">
        <v>68</v>
      </c>
      <c r="B286" s="289" t="s">
        <v>430</v>
      </c>
      <c r="C286" s="289" t="s">
        <v>162</v>
      </c>
      <c r="D286" s="27" t="s">
        <v>69</v>
      </c>
      <c r="E286" s="227" t="e">
        <f>#REF!</f>
        <v>#REF!</v>
      </c>
      <c r="F286" s="227" t="e">
        <f>#REF!</f>
        <v>#REF!</v>
      </c>
      <c r="G286" s="227" t="e">
        <f>#REF!</f>
        <v>#REF!</v>
      </c>
      <c r="H286" s="227" t="e">
        <f>#REF!</f>
        <v>#REF!</v>
      </c>
      <c r="I286" s="227" t="e">
        <f>#REF!</f>
        <v>#REF!</v>
      </c>
    </row>
    <row r="287" spans="1:9" s="34" customFormat="1" ht="26.25" hidden="1">
      <c r="A287" s="3" t="s">
        <v>524</v>
      </c>
      <c r="B287" s="289" t="s">
        <v>428</v>
      </c>
      <c r="C287" s="203"/>
      <c r="D287" s="27"/>
      <c r="E287" s="227" t="e">
        <f aca="true" t="shared" si="50" ref="E287:I288">E288</f>
        <v>#REF!</v>
      </c>
      <c r="F287" s="227" t="e">
        <f t="shared" si="50"/>
        <v>#REF!</v>
      </c>
      <c r="G287" s="227" t="e">
        <f t="shared" si="50"/>
        <v>#REF!</v>
      </c>
      <c r="H287" s="227" t="e">
        <f t="shared" si="50"/>
        <v>#REF!</v>
      </c>
      <c r="I287" s="227" t="e">
        <f t="shared" si="50"/>
        <v>#REF!</v>
      </c>
    </row>
    <row r="288" spans="1:9" s="34" customFormat="1" ht="16.5" customHeight="1" hidden="1">
      <c r="A288" s="30" t="s">
        <v>148</v>
      </c>
      <c r="B288" s="289" t="s">
        <v>428</v>
      </c>
      <c r="C288" s="289" t="s">
        <v>162</v>
      </c>
      <c r="D288" s="27"/>
      <c r="E288" s="227" t="e">
        <f t="shared" si="50"/>
        <v>#REF!</v>
      </c>
      <c r="F288" s="227" t="e">
        <f t="shared" si="50"/>
        <v>#REF!</v>
      </c>
      <c r="G288" s="227" t="e">
        <f t="shared" si="50"/>
        <v>#REF!</v>
      </c>
      <c r="H288" s="227" t="e">
        <f t="shared" si="50"/>
        <v>#REF!</v>
      </c>
      <c r="I288" s="227" t="e">
        <f t="shared" si="50"/>
        <v>#REF!</v>
      </c>
    </row>
    <row r="289" spans="1:9" s="34" customFormat="1" ht="13.5" hidden="1">
      <c r="A289" s="45" t="s">
        <v>68</v>
      </c>
      <c r="B289" s="289" t="s">
        <v>428</v>
      </c>
      <c r="C289" s="289" t="s">
        <v>162</v>
      </c>
      <c r="D289" s="27" t="s">
        <v>69</v>
      </c>
      <c r="E289" s="227" t="e">
        <f>#REF!</f>
        <v>#REF!</v>
      </c>
      <c r="F289" s="227" t="e">
        <f>#REF!</f>
        <v>#REF!</v>
      </c>
      <c r="G289" s="227" t="e">
        <f>#REF!</f>
        <v>#REF!</v>
      </c>
      <c r="H289" s="227" t="e">
        <f>#REF!</f>
        <v>#REF!</v>
      </c>
      <c r="I289" s="227" t="e">
        <f>#REF!</f>
        <v>#REF!</v>
      </c>
    </row>
    <row r="290" spans="1:9" s="34" customFormat="1" ht="13.5">
      <c r="A290" s="30" t="s">
        <v>683</v>
      </c>
      <c r="B290" s="289" t="s">
        <v>684</v>
      </c>
      <c r="C290" s="203"/>
      <c r="D290" s="27"/>
      <c r="E290" s="227">
        <f>E294</f>
        <v>200</v>
      </c>
      <c r="F290" s="227">
        <f>F294</f>
        <v>-200</v>
      </c>
      <c r="G290" s="227">
        <f>G294</f>
        <v>0</v>
      </c>
      <c r="H290" s="227">
        <f>H294</f>
        <v>200</v>
      </c>
      <c r="I290" s="227">
        <f>I294</f>
        <v>200</v>
      </c>
    </row>
    <row r="291" spans="1:9" s="34" customFormat="1" ht="16.5" customHeight="1" hidden="1">
      <c r="A291" s="30" t="s">
        <v>148</v>
      </c>
      <c r="B291" s="289" t="s">
        <v>684</v>
      </c>
      <c r="C291" s="289" t="s">
        <v>162</v>
      </c>
      <c r="D291" s="27"/>
      <c r="E291" s="227" t="e">
        <f>E292</f>
        <v>#REF!</v>
      </c>
      <c r="F291" s="227" t="e">
        <f>F292</f>
        <v>#REF!</v>
      </c>
      <c r="G291" s="227" t="e">
        <f>G292</f>
        <v>#REF!</v>
      </c>
      <c r="H291" s="227" t="e">
        <f>H292</f>
        <v>#REF!</v>
      </c>
      <c r="I291" s="227" t="e">
        <f>I292</f>
        <v>#REF!</v>
      </c>
    </row>
    <row r="292" spans="1:9" s="34" customFormat="1" ht="13.5" hidden="1">
      <c r="A292" s="45" t="s">
        <v>68</v>
      </c>
      <c r="B292" s="289" t="s">
        <v>684</v>
      </c>
      <c r="C292" s="289" t="s">
        <v>162</v>
      </c>
      <c r="D292" s="27" t="s">
        <v>69</v>
      </c>
      <c r="E292" s="227" t="e">
        <f>#REF!</f>
        <v>#REF!</v>
      </c>
      <c r="F292" s="227" t="e">
        <f>#REF!</f>
        <v>#REF!</v>
      </c>
      <c r="G292" s="227" t="e">
        <f>#REF!</f>
        <v>#REF!</v>
      </c>
      <c r="H292" s="227" t="e">
        <f>#REF!</f>
        <v>#REF!</v>
      </c>
      <c r="I292" s="227" t="e">
        <f>#REF!</f>
        <v>#REF!</v>
      </c>
    </row>
    <row r="293" spans="1:9" s="34" customFormat="1" ht="26.25" hidden="1">
      <c r="A293" s="3" t="s">
        <v>524</v>
      </c>
      <c r="B293" s="289" t="s">
        <v>684</v>
      </c>
      <c r="C293" s="203"/>
      <c r="D293" s="27"/>
      <c r="E293" s="227">
        <f aca="true" t="shared" si="51" ref="E293:I294">E294</f>
        <v>200</v>
      </c>
      <c r="F293" s="227">
        <f t="shared" si="51"/>
        <v>-200</v>
      </c>
      <c r="G293" s="227">
        <f t="shared" si="51"/>
        <v>0</v>
      </c>
      <c r="H293" s="227">
        <f t="shared" si="51"/>
        <v>200</v>
      </c>
      <c r="I293" s="227">
        <f t="shared" si="51"/>
        <v>200</v>
      </c>
    </row>
    <row r="294" spans="1:9" s="34" customFormat="1" ht="16.5" customHeight="1">
      <c r="A294" s="30" t="s">
        <v>148</v>
      </c>
      <c r="B294" s="289" t="s">
        <v>684</v>
      </c>
      <c r="C294" s="289" t="s">
        <v>162</v>
      </c>
      <c r="D294" s="27"/>
      <c r="E294" s="227">
        <f t="shared" si="51"/>
        <v>200</v>
      </c>
      <c r="F294" s="227">
        <f t="shared" si="51"/>
        <v>-200</v>
      </c>
      <c r="G294" s="227">
        <f t="shared" si="51"/>
        <v>0</v>
      </c>
      <c r="H294" s="227">
        <f t="shared" si="51"/>
        <v>200</v>
      </c>
      <c r="I294" s="227">
        <f t="shared" si="51"/>
        <v>200</v>
      </c>
    </row>
    <row r="295" spans="1:9" s="34" customFormat="1" ht="13.5">
      <c r="A295" s="45" t="s">
        <v>68</v>
      </c>
      <c r="B295" s="289" t="s">
        <v>684</v>
      </c>
      <c r="C295" s="289" t="s">
        <v>162</v>
      </c>
      <c r="D295" s="27" t="s">
        <v>69</v>
      </c>
      <c r="E295" s="227">
        <f>'Пр.7 Р.П. ЦС. ВР'!E388</f>
        <v>200</v>
      </c>
      <c r="F295" s="227">
        <f>'Пр.7 Р.П. ЦС. ВР'!F388</f>
        <v>-200</v>
      </c>
      <c r="G295" s="227">
        <f>'Пр.7 Р.П. ЦС. ВР'!G388</f>
        <v>0</v>
      </c>
      <c r="H295" s="227">
        <f>'Пр.7 Р.П. ЦС. ВР'!H388</f>
        <v>200</v>
      </c>
      <c r="I295" s="227">
        <f>'Пр.7 Р.П. ЦС. ВР'!I388</f>
        <v>200</v>
      </c>
    </row>
    <row r="296" spans="1:9" s="117" customFormat="1" ht="52.5">
      <c r="A296" s="51" t="s">
        <v>678</v>
      </c>
      <c r="B296" s="290" t="s">
        <v>420</v>
      </c>
      <c r="C296" s="203"/>
      <c r="D296" s="27"/>
      <c r="E296" s="227">
        <f>E297+E305</f>
        <v>1368.4</v>
      </c>
      <c r="F296" s="227">
        <f>F297+F305</f>
        <v>0</v>
      </c>
      <c r="G296" s="227">
        <f>G297+G305</f>
        <v>1368.4</v>
      </c>
      <c r="H296" s="227">
        <f>H297+H305</f>
        <v>312</v>
      </c>
      <c r="I296" s="227">
        <f>I297+I305</f>
        <v>324.5</v>
      </c>
    </row>
    <row r="297" spans="1:9" s="117" customFormat="1" ht="36" customHeight="1">
      <c r="A297" s="51" t="s">
        <v>414</v>
      </c>
      <c r="B297" s="290" t="s">
        <v>415</v>
      </c>
      <c r="C297" s="203"/>
      <c r="D297" s="27"/>
      <c r="E297" s="227">
        <f>E298</f>
        <v>100</v>
      </c>
      <c r="F297" s="227">
        <f>F298</f>
        <v>0</v>
      </c>
      <c r="G297" s="227">
        <f>G298</f>
        <v>100</v>
      </c>
      <c r="H297" s="227">
        <f>H298</f>
        <v>104</v>
      </c>
      <c r="I297" s="227">
        <f>I298</f>
        <v>108.2</v>
      </c>
    </row>
    <row r="298" spans="1:9" s="117" customFormat="1" ht="13.5">
      <c r="A298" s="51" t="s">
        <v>417</v>
      </c>
      <c r="B298" s="290" t="s">
        <v>416</v>
      </c>
      <c r="C298" s="203"/>
      <c r="D298" s="27"/>
      <c r="E298" s="227">
        <f>E302</f>
        <v>100</v>
      </c>
      <c r="F298" s="227">
        <f>F302</f>
        <v>0</v>
      </c>
      <c r="G298" s="227">
        <f>G302</f>
        <v>100</v>
      </c>
      <c r="H298" s="227">
        <f>H302</f>
        <v>104</v>
      </c>
      <c r="I298" s="227">
        <f>I302</f>
        <v>108.2</v>
      </c>
    </row>
    <row r="299" spans="1:9" s="34" customFormat="1" ht="39" hidden="1">
      <c r="A299" s="3" t="s">
        <v>418</v>
      </c>
      <c r="B299" s="48" t="s">
        <v>431</v>
      </c>
      <c r="C299" s="203"/>
      <c r="D299" s="27"/>
      <c r="E299" s="227" t="e">
        <f aca="true" t="shared" si="52" ref="E299:I300">E300</f>
        <v>#REF!</v>
      </c>
      <c r="F299" s="227" t="e">
        <f t="shared" si="52"/>
        <v>#REF!</v>
      </c>
      <c r="G299" s="227" t="e">
        <f t="shared" si="52"/>
        <v>#REF!</v>
      </c>
      <c r="H299" s="227" t="e">
        <f t="shared" si="52"/>
        <v>#REF!</v>
      </c>
      <c r="I299" s="227" t="e">
        <f t="shared" si="52"/>
        <v>#REF!</v>
      </c>
    </row>
    <row r="300" spans="1:9" s="34" customFormat="1" ht="16.5" customHeight="1" hidden="1">
      <c r="A300" s="30" t="s">
        <v>148</v>
      </c>
      <c r="B300" s="48" t="s">
        <v>431</v>
      </c>
      <c r="C300" s="289" t="s">
        <v>162</v>
      </c>
      <c r="D300" s="27"/>
      <c r="E300" s="227" t="e">
        <f t="shared" si="52"/>
        <v>#REF!</v>
      </c>
      <c r="F300" s="227" t="e">
        <f t="shared" si="52"/>
        <v>#REF!</v>
      </c>
      <c r="G300" s="227" t="e">
        <f t="shared" si="52"/>
        <v>#REF!</v>
      </c>
      <c r="H300" s="227" t="e">
        <f t="shared" si="52"/>
        <v>#REF!</v>
      </c>
      <c r="I300" s="227" t="e">
        <f t="shared" si="52"/>
        <v>#REF!</v>
      </c>
    </row>
    <row r="301" spans="1:9" s="34" customFormat="1" ht="13.5" hidden="1">
      <c r="A301" s="291" t="s">
        <v>68</v>
      </c>
      <c r="B301" s="48" t="s">
        <v>431</v>
      </c>
      <c r="C301" s="289" t="s">
        <v>162</v>
      </c>
      <c r="D301" s="27" t="s">
        <v>69</v>
      </c>
      <c r="E301" s="227" t="e">
        <f>#REF!</f>
        <v>#REF!</v>
      </c>
      <c r="F301" s="227" t="e">
        <f>#REF!</f>
        <v>#REF!</v>
      </c>
      <c r="G301" s="227" t="e">
        <f>#REF!</f>
        <v>#REF!</v>
      </c>
      <c r="H301" s="227" t="e">
        <f>#REF!</f>
        <v>#REF!</v>
      </c>
      <c r="I301" s="227" t="e">
        <f>#REF!</f>
        <v>#REF!</v>
      </c>
    </row>
    <row r="302" spans="1:10" s="34" customFormat="1" ht="13.5">
      <c r="A302" s="3" t="s">
        <v>783</v>
      </c>
      <c r="B302" s="48" t="s">
        <v>445</v>
      </c>
      <c r="C302" s="203"/>
      <c r="D302" s="27"/>
      <c r="E302" s="227">
        <f aca="true" t="shared" si="53" ref="E302:I303">E303</f>
        <v>100</v>
      </c>
      <c r="F302" s="227">
        <f t="shared" si="53"/>
        <v>0</v>
      </c>
      <c r="G302" s="227">
        <f t="shared" si="53"/>
        <v>100</v>
      </c>
      <c r="H302" s="227">
        <f t="shared" si="53"/>
        <v>104</v>
      </c>
      <c r="I302" s="227">
        <f t="shared" si="53"/>
        <v>108.2</v>
      </c>
      <c r="J302" s="319"/>
    </row>
    <row r="303" spans="1:9" s="34" customFormat="1" ht="16.5" customHeight="1">
      <c r="A303" s="30" t="s">
        <v>148</v>
      </c>
      <c r="B303" s="48" t="s">
        <v>445</v>
      </c>
      <c r="C303" s="289" t="s">
        <v>162</v>
      </c>
      <c r="D303" s="27"/>
      <c r="E303" s="227">
        <f t="shared" si="53"/>
        <v>100</v>
      </c>
      <c r="F303" s="227">
        <f t="shared" si="53"/>
        <v>0</v>
      </c>
      <c r="G303" s="227">
        <f t="shared" si="53"/>
        <v>100</v>
      </c>
      <c r="H303" s="227">
        <f t="shared" si="53"/>
        <v>104</v>
      </c>
      <c r="I303" s="227">
        <f t="shared" si="53"/>
        <v>108.2</v>
      </c>
    </row>
    <row r="304" spans="1:9" s="34" customFormat="1" ht="13.5">
      <c r="A304" s="291" t="s">
        <v>68</v>
      </c>
      <c r="B304" s="48" t="s">
        <v>445</v>
      </c>
      <c r="C304" s="289" t="s">
        <v>162</v>
      </c>
      <c r="D304" s="27" t="s">
        <v>69</v>
      </c>
      <c r="E304" s="227">
        <f>'Пр.7 Р.П. ЦС. ВР'!E395</f>
        <v>100</v>
      </c>
      <c r="F304" s="227">
        <f>'Пр.7 Р.П. ЦС. ВР'!F395</f>
        <v>0</v>
      </c>
      <c r="G304" s="227">
        <f>'Пр.7 Р.П. ЦС. ВР'!G395</f>
        <v>100</v>
      </c>
      <c r="H304" s="227">
        <f>'Пр.7 Р.П. ЦС. ВР'!H395</f>
        <v>104</v>
      </c>
      <c r="I304" s="227">
        <f>'Пр.7 Р.П. ЦС. ВР'!I395</f>
        <v>108.2</v>
      </c>
    </row>
    <row r="305" spans="1:10" s="34" customFormat="1" ht="25.5" customHeight="1">
      <c r="A305" s="51" t="s">
        <v>798</v>
      </c>
      <c r="B305" s="48" t="s">
        <v>765</v>
      </c>
      <c r="C305" s="289"/>
      <c r="D305" s="27"/>
      <c r="E305" s="227">
        <f aca="true" t="shared" si="54" ref="E305:G308">E306</f>
        <v>1268.4</v>
      </c>
      <c r="F305" s="227">
        <f t="shared" si="54"/>
        <v>0</v>
      </c>
      <c r="G305" s="227">
        <f t="shared" si="54"/>
        <v>1268.4</v>
      </c>
      <c r="H305" s="227">
        <f aca="true" t="shared" si="55" ref="H305:I308">H306</f>
        <v>208</v>
      </c>
      <c r="I305" s="227">
        <f t="shared" si="55"/>
        <v>216.3</v>
      </c>
      <c r="J305" s="319"/>
    </row>
    <row r="306" spans="1:10" s="34" customFormat="1" ht="27" customHeight="1">
      <c r="A306" s="51" t="s">
        <v>769</v>
      </c>
      <c r="B306" s="48" t="s">
        <v>766</v>
      </c>
      <c r="C306" s="289"/>
      <c r="D306" s="27"/>
      <c r="E306" s="227">
        <f t="shared" si="54"/>
        <v>1268.4</v>
      </c>
      <c r="F306" s="227">
        <f t="shared" si="54"/>
        <v>0</v>
      </c>
      <c r="G306" s="227">
        <f t="shared" si="54"/>
        <v>1268.4</v>
      </c>
      <c r="H306" s="227">
        <f t="shared" si="55"/>
        <v>208</v>
      </c>
      <c r="I306" s="227">
        <f t="shared" si="55"/>
        <v>216.3</v>
      </c>
      <c r="J306" s="319"/>
    </row>
    <row r="307" spans="1:9" s="34" customFormat="1" ht="13.5">
      <c r="A307" s="3" t="s">
        <v>782</v>
      </c>
      <c r="B307" s="48" t="s">
        <v>764</v>
      </c>
      <c r="C307" s="203"/>
      <c r="D307" s="27"/>
      <c r="E307" s="227">
        <f t="shared" si="54"/>
        <v>1268.4</v>
      </c>
      <c r="F307" s="227">
        <f t="shared" si="54"/>
        <v>0</v>
      </c>
      <c r="G307" s="227">
        <f t="shared" si="54"/>
        <v>1268.4</v>
      </c>
      <c r="H307" s="227">
        <f t="shared" si="55"/>
        <v>208</v>
      </c>
      <c r="I307" s="227">
        <f t="shared" si="55"/>
        <v>216.3</v>
      </c>
    </row>
    <row r="308" spans="1:9" s="34" customFormat="1" ht="16.5" customHeight="1">
      <c r="A308" s="30" t="s">
        <v>148</v>
      </c>
      <c r="B308" s="48" t="s">
        <v>764</v>
      </c>
      <c r="C308" s="289" t="s">
        <v>162</v>
      </c>
      <c r="D308" s="27"/>
      <c r="E308" s="227">
        <f t="shared" si="54"/>
        <v>1268.4</v>
      </c>
      <c r="F308" s="227">
        <f t="shared" si="54"/>
        <v>0</v>
      </c>
      <c r="G308" s="227">
        <f t="shared" si="54"/>
        <v>1268.4</v>
      </c>
      <c r="H308" s="227">
        <f t="shared" si="55"/>
        <v>208</v>
      </c>
      <c r="I308" s="227">
        <f t="shared" si="55"/>
        <v>216.3</v>
      </c>
    </row>
    <row r="309" spans="1:9" s="34" customFormat="1" ht="13.5">
      <c r="A309" s="291" t="s">
        <v>68</v>
      </c>
      <c r="B309" s="48" t="s">
        <v>764</v>
      </c>
      <c r="C309" s="289" t="s">
        <v>162</v>
      </c>
      <c r="D309" s="27" t="s">
        <v>69</v>
      </c>
      <c r="E309" s="227">
        <f>'Пр.7 Р.П. ЦС. ВР'!E399</f>
        <v>1268.4</v>
      </c>
      <c r="F309" s="227">
        <f>'Пр.7 Р.П. ЦС. ВР'!F399</f>
        <v>0</v>
      </c>
      <c r="G309" s="227">
        <f>'Пр.7 Р.П. ЦС. ВР'!G399</f>
        <v>1268.4</v>
      </c>
      <c r="H309" s="227">
        <f>'Пр.7 Р.П. ЦС. ВР'!H399</f>
        <v>208</v>
      </c>
      <c r="I309" s="227">
        <f>'Пр.7 Р.П. ЦС. ВР'!I399</f>
        <v>216.3</v>
      </c>
    </row>
    <row r="310" spans="1:9" s="117" customFormat="1" ht="13.5">
      <c r="A310" s="45" t="s">
        <v>658</v>
      </c>
      <c r="B310" s="289" t="s">
        <v>407</v>
      </c>
      <c r="C310" s="203"/>
      <c r="D310" s="27"/>
      <c r="E310" s="227">
        <f>E311</f>
        <v>300</v>
      </c>
      <c r="F310" s="227">
        <f>F311</f>
        <v>0</v>
      </c>
      <c r="G310" s="227">
        <f>G311</f>
        <v>300</v>
      </c>
      <c r="H310" s="227">
        <f>H311</f>
        <v>312</v>
      </c>
      <c r="I310" s="227">
        <f>I311</f>
        <v>324.5</v>
      </c>
    </row>
    <row r="311" spans="1:9" s="117" customFormat="1" ht="27" customHeight="1">
      <c r="A311" s="30" t="s">
        <v>657</v>
      </c>
      <c r="B311" s="289" t="s">
        <v>408</v>
      </c>
      <c r="C311" s="203"/>
      <c r="D311" s="27"/>
      <c r="E311" s="227">
        <f>E313</f>
        <v>300</v>
      </c>
      <c r="F311" s="227">
        <f>F313</f>
        <v>0</v>
      </c>
      <c r="G311" s="227">
        <f>G313</f>
        <v>300</v>
      </c>
      <c r="H311" s="227">
        <f>H313</f>
        <v>312</v>
      </c>
      <c r="I311" s="227">
        <f>I313</f>
        <v>324.5</v>
      </c>
    </row>
    <row r="312" spans="1:9" s="117" customFormat="1" ht="26.25">
      <c r="A312" s="51" t="s">
        <v>409</v>
      </c>
      <c r="B312" s="289" t="s">
        <v>410</v>
      </c>
      <c r="C312" s="203"/>
      <c r="D312" s="27"/>
      <c r="E312" s="227">
        <f aca="true" t="shared" si="56" ref="E312:I314">E313</f>
        <v>300</v>
      </c>
      <c r="F312" s="227">
        <f t="shared" si="56"/>
        <v>0</v>
      </c>
      <c r="G312" s="227">
        <f t="shared" si="56"/>
        <v>300</v>
      </c>
      <c r="H312" s="227">
        <f t="shared" si="56"/>
        <v>312</v>
      </c>
      <c r="I312" s="227">
        <f t="shared" si="56"/>
        <v>324.5</v>
      </c>
    </row>
    <row r="313" spans="1:9" s="34" customFormat="1" ht="26.25">
      <c r="A313" s="51" t="s">
        <v>499</v>
      </c>
      <c r="B313" s="289" t="s">
        <v>411</v>
      </c>
      <c r="C313" s="203"/>
      <c r="D313" s="27"/>
      <c r="E313" s="227">
        <f t="shared" si="56"/>
        <v>300</v>
      </c>
      <c r="F313" s="227">
        <f t="shared" si="56"/>
        <v>0</v>
      </c>
      <c r="G313" s="227">
        <f t="shared" si="56"/>
        <v>300</v>
      </c>
      <c r="H313" s="227">
        <f t="shared" si="56"/>
        <v>312</v>
      </c>
      <c r="I313" s="227">
        <f t="shared" si="56"/>
        <v>324.5</v>
      </c>
    </row>
    <row r="314" spans="1:9" s="34" customFormat="1" ht="16.5" customHeight="1">
      <c r="A314" s="30" t="s">
        <v>149</v>
      </c>
      <c r="B314" s="289" t="s">
        <v>411</v>
      </c>
      <c r="C314" s="289" t="s">
        <v>162</v>
      </c>
      <c r="D314" s="27"/>
      <c r="E314" s="227">
        <f t="shared" si="56"/>
        <v>300</v>
      </c>
      <c r="F314" s="227">
        <f t="shared" si="56"/>
        <v>0</v>
      </c>
      <c r="G314" s="227">
        <f t="shared" si="56"/>
        <v>300</v>
      </c>
      <c r="H314" s="227">
        <f t="shared" si="56"/>
        <v>312</v>
      </c>
      <c r="I314" s="227">
        <f t="shared" si="56"/>
        <v>324.5</v>
      </c>
    </row>
    <row r="315" spans="1:9" s="34" customFormat="1" ht="13.5">
      <c r="A315" s="45" t="s">
        <v>24</v>
      </c>
      <c r="B315" s="289" t="s">
        <v>411</v>
      </c>
      <c r="C315" s="289" t="s">
        <v>162</v>
      </c>
      <c r="D315" s="27" t="s">
        <v>23</v>
      </c>
      <c r="E315" s="227">
        <f>'Пр.7 Р.П. ЦС. ВР'!E117</f>
        <v>300</v>
      </c>
      <c r="F315" s="227">
        <f>'Пр.7 Р.П. ЦС. ВР'!F117</f>
        <v>0</v>
      </c>
      <c r="G315" s="227">
        <f>'Пр.7 Р.П. ЦС. ВР'!G117</f>
        <v>300</v>
      </c>
      <c r="H315" s="227">
        <f>'Пр.7 Р.П. ЦС. ВР'!H117</f>
        <v>312</v>
      </c>
      <c r="I315" s="227">
        <f>'Пр.7 Р.П. ЦС. ВР'!I117</f>
        <v>324.5</v>
      </c>
    </row>
    <row r="316" spans="1:9" s="28" customFormat="1" ht="26.25">
      <c r="A316" s="45" t="s">
        <v>797</v>
      </c>
      <c r="B316" s="289" t="s">
        <v>563</v>
      </c>
      <c r="C316" s="289"/>
      <c r="D316" s="27"/>
      <c r="E316" s="227">
        <f>E317+E325</f>
        <v>3547.5</v>
      </c>
      <c r="F316" s="227">
        <f>F317+F325</f>
        <v>33283</v>
      </c>
      <c r="G316" s="227">
        <f>G317+G325</f>
        <v>36830.5</v>
      </c>
      <c r="H316" s="227">
        <f>H317+H325</f>
        <v>1550</v>
      </c>
      <c r="I316" s="227">
        <f>I317+I325</f>
        <v>1500</v>
      </c>
    </row>
    <row r="317" spans="1:9" s="28" customFormat="1" ht="13.5">
      <c r="A317" s="51" t="s">
        <v>567</v>
      </c>
      <c r="B317" s="289" t="s">
        <v>562</v>
      </c>
      <c r="C317" s="289"/>
      <c r="D317" s="27"/>
      <c r="E317" s="227">
        <f>E318+E322</f>
        <v>1547.5</v>
      </c>
      <c r="F317" s="227">
        <f>F318+F322</f>
        <v>0</v>
      </c>
      <c r="G317" s="227">
        <f>G318+G322</f>
        <v>1547.5</v>
      </c>
      <c r="H317" s="227">
        <f>H318+H322</f>
        <v>750</v>
      </c>
      <c r="I317" s="227">
        <f>I318+I322</f>
        <v>700</v>
      </c>
    </row>
    <row r="318" spans="1:9" s="28" customFormat="1" ht="26.25">
      <c r="A318" s="51" t="s">
        <v>571</v>
      </c>
      <c r="B318" s="289" t="s">
        <v>561</v>
      </c>
      <c r="C318" s="289"/>
      <c r="D318" s="27"/>
      <c r="E318" s="227">
        <f aca="true" t="shared" si="57" ref="E318:I320">E319</f>
        <v>0</v>
      </c>
      <c r="F318" s="227">
        <f t="shared" si="57"/>
        <v>0</v>
      </c>
      <c r="G318" s="227">
        <f t="shared" si="57"/>
        <v>0</v>
      </c>
      <c r="H318" s="227">
        <f t="shared" si="57"/>
        <v>650</v>
      </c>
      <c r="I318" s="227">
        <f t="shared" si="57"/>
        <v>600</v>
      </c>
    </row>
    <row r="319" spans="1:9" s="25" customFormat="1" ht="15.75" customHeight="1">
      <c r="A319" s="3" t="s">
        <v>570</v>
      </c>
      <c r="B319" s="42" t="s">
        <v>718</v>
      </c>
      <c r="C319" s="289"/>
      <c r="D319" s="27"/>
      <c r="E319" s="227">
        <f t="shared" si="57"/>
        <v>0</v>
      </c>
      <c r="F319" s="227">
        <f t="shared" si="57"/>
        <v>0</v>
      </c>
      <c r="G319" s="227">
        <f t="shared" si="57"/>
        <v>0</v>
      </c>
      <c r="H319" s="227">
        <f t="shared" si="57"/>
        <v>650</v>
      </c>
      <c r="I319" s="227">
        <f t="shared" si="57"/>
        <v>600</v>
      </c>
    </row>
    <row r="320" spans="1:9" s="28" customFormat="1" ht="14.25" customHeight="1">
      <c r="A320" s="30" t="s">
        <v>149</v>
      </c>
      <c r="B320" s="42" t="s">
        <v>718</v>
      </c>
      <c r="C320" s="289" t="s">
        <v>162</v>
      </c>
      <c r="D320" s="27"/>
      <c r="E320" s="227">
        <f t="shared" si="57"/>
        <v>0</v>
      </c>
      <c r="F320" s="227">
        <f t="shared" si="57"/>
        <v>0</v>
      </c>
      <c r="G320" s="227">
        <f t="shared" si="57"/>
        <v>0</v>
      </c>
      <c r="H320" s="227">
        <f t="shared" si="57"/>
        <v>650</v>
      </c>
      <c r="I320" s="227">
        <f t="shared" si="57"/>
        <v>600</v>
      </c>
    </row>
    <row r="321" spans="1:9" s="28" customFormat="1" ht="15.75" customHeight="1">
      <c r="A321" s="45" t="s">
        <v>68</v>
      </c>
      <c r="B321" s="42" t="s">
        <v>718</v>
      </c>
      <c r="C321" s="289" t="s">
        <v>162</v>
      </c>
      <c r="D321" s="27" t="s">
        <v>69</v>
      </c>
      <c r="E321" s="227">
        <f>'Пр.7 Р.П. ЦС. ВР'!E406</f>
        <v>0</v>
      </c>
      <c r="F321" s="227">
        <f>'Пр.7 Р.П. ЦС. ВР'!F406</f>
        <v>0</v>
      </c>
      <c r="G321" s="227">
        <f>'Пр.7 Р.П. ЦС. ВР'!G406</f>
        <v>0</v>
      </c>
      <c r="H321" s="227">
        <f>'Пр.7 Р.П. ЦС. ВР'!H406</f>
        <v>650</v>
      </c>
      <c r="I321" s="227">
        <f>'Пр.7 Р.П. ЦС. ВР'!I406</f>
        <v>600</v>
      </c>
    </row>
    <row r="322" spans="1:9" s="25" customFormat="1" ht="15.75" customHeight="1">
      <c r="A322" s="3" t="s">
        <v>570</v>
      </c>
      <c r="B322" s="42" t="s">
        <v>719</v>
      </c>
      <c r="C322" s="289"/>
      <c r="D322" s="27"/>
      <c r="E322" s="227">
        <f aca="true" t="shared" si="58" ref="E322:I323">E323</f>
        <v>1547.5</v>
      </c>
      <c r="F322" s="227">
        <f t="shared" si="58"/>
        <v>0</v>
      </c>
      <c r="G322" s="227">
        <f t="shared" si="58"/>
        <v>1547.5</v>
      </c>
      <c r="H322" s="227">
        <f t="shared" si="58"/>
        <v>100</v>
      </c>
      <c r="I322" s="227">
        <f t="shared" si="58"/>
        <v>100</v>
      </c>
    </row>
    <row r="323" spans="1:9" s="28" customFormat="1" ht="14.25" customHeight="1">
      <c r="A323" s="30" t="s">
        <v>149</v>
      </c>
      <c r="B323" s="42" t="s">
        <v>719</v>
      </c>
      <c r="C323" s="289" t="s">
        <v>162</v>
      </c>
      <c r="D323" s="27"/>
      <c r="E323" s="227">
        <f t="shared" si="58"/>
        <v>1547.5</v>
      </c>
      <c r="F323" s="227">
        <f t="shared" si="58"/>
        <v>0</v>
      </c>
      <c r="G323" s="227">
        <f t="shared" si="58"/>
        <v>1547.5</v>
      </c>
      <c r="H323" s="227">
        <f t="shared" si="58"/>
        <v>100</v>
      </c>
      <c r="I323" s="227">
        <f t="shared" si="58"/>
        <v>100</v>
      </c>
    </row>
    <row r="324" spans="1:9" s="28" customFormat="1" ht="15.75" customHeight="1">
      <c r="A324" s="45" t="s">
        <v>68</v>
      </c>
      <c r="B324" s="42" t="s">
        <v>719</v>
      </c>
      <c r="C324" s="289" t="s">
        <v>162</v>
      </c>
      <c r="D324" s="27" t="s">
        <v>69</v>
      </c>
      <c r="E324" s="227">
        <f>'Пр.7 Р.П. ЦС. ВР'!E408</f>
        <v>1547.5</v>
      </c>
      <c r="F324" s="227">
        <f>'Пр.7 Р.П. ЦС. ВР'!F408</f>
        <v>0</v>
      </c>
      <c r="G324" s="227">
        <f>'Пр.7 Р.П. ЦС. ВР'!G408</f>
        <v>1547.5</v>
      </c>
      <c r="H324" s="227">
        <f>'Пр.7 Р.П. ЦС. ВР'!H408</f>
        <v>100</v>
      </c>
      <c r="I324" s="227">
        <f>'Пр.7 Р.П. ЦС. ВР'!I408</f>
        <v>100</v>
      </c>
    </row>
    <row r="325" spans="1:9" s="28" customFormat="1" ht="17.25" customHeight="1">
      <c r="A325" s="51" t="s">
        <v>569</v>
      </c>
      <c r="B325" s="289" t="s">
        <v>564</v>
      </c>
      <c r="C325" s="289"/>
      <c r="D325" s="27"/>
      <c r="E325" s="227">
        <f aca="true" t="shared" si="59" ref="E325:I331">E326</f>
        <v>2000</v>
      </c>
      <c r="F325" s="227">
        <f>F326</f>
        <v>33283</v>
      </c>
      <c r="G325" s="227">
        <f>G326</f>
        <v>35283</v>
      </c>
      <c r="H325" s="227">
        <f t="shared" si="59"/>
        <v>800</v>
      </c>
      <c r="I325" s="227">
        <f t="shared" si="59"/>
        <v>800</v>
      </c>
    </row>
    <row r="326" spans="1:9" s="28" customFormat="1" ht="27" customHeight="1">
      <c r="A326" s="51" t="s">
        <v>568</v>
      </c>
      <c r="B326" s="48" t="s">
        <v>565</v>
      </c>
      <c r="C326" s="289"/>
      <c r="D326" s="27"/>
      <c r="E326" s="227">
        <f>E330</f>
        <v>2000</v>
      </c>
      <c r="F326" s="227">
        <f>F327+F330</f>
        <v>33283</v>
      </c>
      <c r="G326" s="227">
        <f>G327+G330</f>
        <v>35283</v>
      </c>
      <c r="H326" s="227">
        <f>H330</f>
        <v>800</v>
      </c>
      <c r="I326" s="227">
        <f>I330</f>
        <v>800</v>
      </c>
    </row>
    <row r="327" spans="1:9" s="25" customFormat="1" ht="16.5" customHeight="1">
      <c r="A327" s="3" t="s">
        <v>570</v>
      </c>
      <c r="B327" s="48" t="s">
        <v>854</v>
      </c>
      <c r="C327" s="289"/>
      <c r="D327" s="27"/>
      <c r="E327" s="227">
        <f t="shared" si="59"/>
        <v>0</v>
      </c>
      <c r="F327" s="227">
        <f t="shared" si="59"/>
        <v>34483</v>
      </c>
      <c r="G327" s="227">
        <f t="shared" si="59"/>
        <v>34483</v>
      </c>
      <c r="H327" s="227">
        <f t="shared" si="59"/>
        <v>0</v>
      </c>
      <c r="I327" s="227">
        <f t="shared" si="59"/>
        <v>0</v>
      </c>
    </row>
    <row r="328" spans="1:9" s="28" customFormat="1" ht="14.25" customHeight="1">
      <c r="A328" s="30" t="s">
        <v>149</v>
      </c>
      <c r="B328" s="48" t="s">
        <v>854</v>
      </c>
      <c r="C328" s="289" t="s">
        <v>162</v>
      </c>
      <c r="D328" s="27"/>
      <c r="E328" s="227">
        <f t="shared" si="59"/>
        <v>0</v>
      </c>
      <c r="F328" s="227">
        <f t="shared" si="59"/>
        <v>34483</v>
      </c>
      <c r="G328" s="227">
        <f t="shared" si="59"/>
        <v>34483</v>
      </c>
      <c r="H328" s="227">
        <f t="shared" si="59"/>
        <v>0</v>
      </c>
      <c r="I328" s="227">
        <f t="shared" si="59"/>
        <v>0</v>
      </c>
    </row>
    <row r="329" spans="1:9" s="28" customFormat="1" ht="15.75" customHeight="1">
      <c r="A329" s="45" t="s">
        <v>68</v>
      </c>
      <c r="B329" s="48" t="s">
        <v>854</v>
      </c>
      <c r="C329" s="289" t="s">
        <v>162</v>
      </c>
      <c r="D329" s="27" t="s">
        <v>69</v>
      </c>
      <c r="E329" s="227">
        <f>'Пр.7 Р.П. ЦС. ВР'!E411</f>
        <v>0</v>
      </c>
      <c r="F329" s="227">
        <f>'Пр.7 Р.П. ЦС. ВР'!F411</f>
        <v>34483</v>
      </c>
      <c r="G329" s="227">
        <f>'Пр.7 Р.П. ЦС. ВР'!G411</f>
        <v>34483</v>
      </c>
      <c r="H329" s="227">
        <f>'Пр.7 Р.П. ЦС. ВР'!H411</f>
        <v>0</v>
      </c>
      <c r="I329" s="227">
        <f>'Пр.7 Р.П. ЦС. ВР'!I411</f>
        <v>0</v>
      </c>
    </row>
    <row r="330" spans="1:9" s="25" customFormat="1" ht="16.5" customHeight="1">
      <c r="A330" s="3" t="s">
        <v>570</v>
      </c>
      <c r="B330" s="48" t="s">
        <v>566</v>
      </c>
      <c r="C330" s="289"/>
      <c r="D330" s="27"/>
      <c r="E330" s="227">
        <f t="shared" si="59"/>
        <v>2000</v>
      </c>
      <c r="F330" s="227">
        <f t="shared" si="59"/>
        <v>-1200</v>
      </c>
      <c r="G330" s="227">
        <f t="shared" si="59"/>
        <v>800</v>
      </c>
      <c r="H330" s="227">
        <f t="shared" si="59"/>
        <v>800</v>
      </c>
      <c r="I330" s="227">
        <f t="shared" si="59"/>
        <v>800</v>
      </c>
    </row>
    <row r="331" spans="1:9" s="28" customFormat="1" ht="14.25" customHeight="1">
      <c r="A331" s="30" t="s">
        <v>149</v>
      </c>
      <c r="B331" s="48" t="s">
        <v>566</v>
      </c>
      <c r="C331" s="289" t="s">
        <v>162</v>
      </c>
      <c r="D331" s="27"/>
      <c r="E331" s="227">
        <f t="shared" si="59"/>
        <v>2000</v>
      </c>
      <c r="F331" s="227">
        <f t="shared" si="59"/>
        <v>-1200</v>
      </c>
      <c r="G331" s="227">
        <f t="shared" si="59"/>
        <v>800</v>
      </c>
      <c r="H331" s="227">
        <f t="shared" si="59"/>
        <v>800</v>
      </c>
      <c r="I331" s="227">
        <f t="shared" si="59"/>
        <v>800</v>
      </c>
    </row>
    <row r="332" spans="1:9" s="28" customFormat="1" ht="15.75" customHeight="1">
      <c r="A332" s="45" t="s">
        <v>68</v>
      </c>
      <c r="B332" s="48" t="s">
        <v>566</v>
      </c>
      <c r="C332" s="289" t="s">
        <v>162</v>
      </c>
      <c r="D332" s="27" t="s">
        <v>69</v>
      </c>
      <c r="E332" s="227">
        <f>'Пр.7 Р.П. ЦС. ВР'!E414</f>
        <v>2000</v>
      </c>
      <c r="F332" s="227">
        <f>'Пр.7 Р.П. ЦС. ВР'!F414</f>
        <v>-1200</v>
      </c>
      <c r="G332" s="227">
        <f>'Пр.7 Р.П. ЦС. ВР'!G414</f>
        <v>800</v>
      </c>
      <c r="H332" s="227">
        <f>'Пр.7 Р.П. ЦС. ВР'!H414</f>
        <v>800</v>
      </c>
      <c r="I332" s="227">
        <f>'Пр.7 Р.П. ЦС. ВР'!I414</f>
        <v>800</v>
      </c>
    </row>
    <row r="333" spans="1:9" s="117" customFormat="1" ht="26.25">
      <c r="A333" s="45" t="s">
        <v>613</v>
      </c>
      <c r="B333" s="289" t="s">
        <v>607</v>
      </c>
      <c r="C333" s="203"/>
      <c r="D333" s="27"/>
      <c r="E333" s="227">
        <f>E334</f>
        <v>136.6</v>
      </c>
      <c r="F333" s="227">
        <f>F334</f>
        <v>-20</v>
      </c>
      <c r="G333" s="227">
        <f>G334</f>
        <v>116.6</v>
      </c>
      <c r="H333" s="227">
        <f>H334</f>
        <v>141.9</v>
      </c>
      <c r="I333" s="227">
        <f>I334</f>
        <v>147.7</v>
      </c>
    </row>
    <row r="334" spans="1:9" s="117" customFormat="1" ht="16.5" customHeight="1">
      <c r="A334" s="30" t="s">
        <v>608</v>
      </c>
      <c r="B334" s="289" t="s">
        <v>614</v>
      </c>
      <c r="C334" s="203"/>
      <c r="D334" s="27"/>
      <c r="E334" s="227">
        <f>E335+E339</f>
        <v>136.6</v>
      </c>
      <c r="F334" s="227">
        <f>F335+F339</f>
        <v>-20</v>
      </c>
      <c r="G334" s="227">
        <f>G335+G339</f>
        <v>116.6</v>
      </c>
      <c r="H334" s="227">
        <f>H335+H339</f>
        <v>141.9</v>
      </c>
      <c r="I334" s="227">
        <f>I335+I339</f>
        <v>147.7</v>
      </c>
    </row>
    <row r="335" spans="1:9" s="117" customFormat="1" ht="26.25">
      <c r="A335" s="51" t="s">
        <v>615</v>
      </c>
      <c r="B335" s="289" t="s">
        <v>616</v>
      </c>
      <c r="C335" s="203"/>
      <c r="D335" s="27"/>
      <c r="E335" s="227">
        <f aca="true" t="shared" si="60" ref="E335:I337">E336</f>
        <v>56</v>
      </c>
      <c r="F335" s="227">
        <f t="shared" si="60"/>
        <v>-20</v>
      </c>
      <c r="G335" s="227">
        <f t="shared" si="60"/>
        <v>36</v>
      </c>
      <c r="H335" s="227">
        <f t="shared" si="60"/>
        <v>58.2</v>
      </c>
      <c r="I335" s="227">
        <f t="shared" si="60"/>
        <v>60.5</v>
      </c>
    </row>
    <row r="336" spans="1:9" s="34" customFormat="1" ht="13.5">
      <c r="A336" s="51" t="s">
        <v>618</v>
      </c>
      <c r="B336" s="289" t="s">
        <v>617</v>
      </c>
      <c r="C336" s="203"/>
      <c r="D336" s="27"/>
      <c r="E336" s="227">
        <f t="shared" si="60"/>
        <v>56</v>
      </c>
      <c r="F336" s="227">
        <f t="shared" si="60"/>
        <v>-20</v>
      </c>
      <c r="G336" s="227">
        <f t="shared" si="60"/>
        <v>36</v>
      </c>
      <c r="H336" s="227">
        <f t="shared" si="60"/>
        <v>58.2</v>
      </c>
      <c r="I336" s="227">
        <f t="shared" si="60"/>
        <v>60.5</v>
      </c>
    </row>
    <row r="337" spans="1:9" s="34" customFormat="1" ht="28.5" customHeight="1">
      <c r="A337" s="30" t="s">
        <v>149</v>
      </c>
      <c r="B337" s="289" t="s">
        <v>617</v>
      </c>
      <c r="C337" s="289" t="s">
        <v>162</v>
      </c>
      <c r="D337" s="27"/>
      <c r="E337" s="227">
        <f t="shared" si="60"/>
        <v>56</v>
      </c>
      <c r="F337" s="227">
        <f t="shared" si="60"/>
        <v>-20</v>
      </c>
      <c r="G337" s="227">
        <f t="shared" si="60"/>
        <v>36</v>
      </c>
      <c r="H337" s="227">
        <f t="shared" si="60"/>
        <v>58.2</v>
      </c>
      <c r="I337" s="227">
        <f t="shared" si="60"/>
        <v>60.5</v>
      </c>
    </row>
    <row r="338" spans="1:9" s="34" customFormat="1" ht="16.5" customHeight="1">
      <c r="A338" s="45" t="s">
        <v>24</v>
      </c>
      <c r="B338" s="289" t="s">
        <v>617</v>
      </c>
      <c r="C338" s="289" t="s">
        <v>162</v>
      </c>
      <c r="D338" s="27" t="s">
        <v>23</v>
      </c>
      <c r="E338" s="227">
        <f>'Пр.7 Р.П. ЦС. ВР'!E122</f>
        <v>56</v>
      </c>
      <c r="F338" s="227">
        <f>'Пр.7 Р.П. ЦС. ВР'!F122</f>
        <v>-20</v>
      </c>
      <c r="G338" s="227">
        <f>'Пр.7 Р.П. ЦС. ВР'!G122</f>
        <v>36</v>
      </c>
      <c r="H338" s="227">
        <f>'Пр.7 Р.П. ЦС. ВР'!H122</f>
        <v>58.2</v>
      </c>
      <c r="I338" s="227">
        <f>'Пр.7 Р.П. ЦС. ВР'!I122</f>
        <v>60.5</v>
      </c>
    </row>
    <row r="339" spans="1:9" s="117" customFormat="1" ht="30.75" customHeight="1">
      <c r="A339" s="51" t="s">
        <v>627</v>
      </c>
      <c r="B339" s="289" t="s">
        <v>626</v>
      </c>
      <c r="C339" s="203"/>
      <c r="D339" s="27"/>
      <c r="E339" s="227">
        <f aca="true" t="shared" si="61" ref="E339:I341">E340</f>
        <v>80.6</v>
      </c>
      <c r="F339" s="227">
        <f t="shared" si="61"/>
        <v>0</v>
      </c>
      <c r="G339" s="227">
        <f t="shared" si="61"/>
        <v>80.6</v>
      </c>
      <c r="H339" s="227">
        <f t="shared" si="61"/>
        <v>83.7</v>
      </c>
      <c r="I339" s="227">
        <f t="shared" si="61"/>
        <v>87.2</v>
      </c>
    </row>
    <row r="340" spans="1:9" s="34" customFormat="1" ht="13.5">
      <c r="A340" s="51" t="s">
        <v>628</v>
      </c>
      <c r="B340" s="289" t="s">
        <v>661</v>
      </c>
      <c r="C340" s="203"/>
      <c r="D340" s="27"/>
      <c r="E340" s="227">
        <f t="shared" si="61"/>
        <v>80.6</v>
      </c>
      <c r="F340" s="227">
        <f t="shared" si="61"/>
        <v>0</v>
      </c>
      <c r="G340" s="227">
        <f t="shared" si="61"/>
        <v>80.6</v>
      </c>
      <c r="H340" s="227">
        <f t="shared" si="61"/>
        <v>83.7</v>
      </c>
      <c r="I340" s="227">
        <f t="shared" si="61"/>
        <v>87.2</v>
      </c>
    </row>
    <row r="341" spans="1:9" s="34" customFormat="1" ht="30" customHeight="1">
      <c r="A341" s="30" t="s">
        <v>149</v>
      </c>
      <c r="B341" s="289" t="s">
        <v>661</v>
      </c>
      <c r="C341" s="289" t="s">
        <v>162</v>
      </c>
      <c r="D341" s="27"/>
      <c r="E341" s="227">
        <f>E342</f>
        <v>80.6</v>
      </c>
      <c r="F341" s="227">
        <f>F342</f>
        <v>0</v>
      </c>
      <c r="G341" s="227">
        <f>G342</f>
        <v>80.6</v>
      </c>
      <c r="H341" s="227">
        <f t="shared" si="61"/>
        <v>83.7</v>
      </c>
      <c r="I341" s="227">
        <f t="shared" si="61"/>
        <v>87.2</v>
      </c>
    </row>
    <row r="342" spans="1:9" s="34" customFormat="1" ht="16.5" customHeight="1">
      <c r="A342" s="30" t="s">
        <v>24</v>
      </c>
      <c r="B342" s="289" t="s">
        <v>661</v>
      </c>
      <c r="C342" s="289" t="s">
        <v>162</v>
      </c>
      <c r="D342" s="27" t="s">
        <v>23</v>
      </c>
      <c r="E342" s="227">
        <f>'Пр.7 Р.П. ЦС. ВР'!E125</f>
        <v>80.6</v>
      </c>
      <c r="F342" s="227">
        <f>'Пр.7 Р.П. ЦС. ВР'!F125</f>
        <v>0</v>
      </c>
      <c r="G342" s="227">
        <f>'Пр.7 Р.П. ЦС. ВР'!G125</f>
        <v>80.6</v>
      </c>
      <c r="H342" s="227">
        <f>'Пр.7 Р.П. ЦС. ВР'!H125</f>
        <v>83.7</v>
      </c>
      <c r="I342" s="227">
        <f>'Пр.7 Р.П. ЦС. ВР'!I125</f>
        <v>87.2</v>
      </c>
    </row>
    <row r="343" spans="1:9" s="117" customFormat="1" ht="26.25">
      <c r="A343" s="30" t="s">
        <v>650</v>
      </c>
      <c r="B343" s="289" t="s">
        <v>630</v>
      </c>
      <c r="C343" s="203"/>
      <c r="D343" s="27"/>
      <c r="E343" s="227">
        <f>E344+E349+E354</f>
        <v>120</v>
      </c>
      <c r="F343" s="227">
        <f>F344+F349+F354</f>
        <v>-100</v>
      </c>
      <c r="G343" s="227">
        <f>G344+G349+G354</f>
        <v>20</v>
      </c>
      <c r="H343" s="227">
        <f>H344+H349+H354</f>
        <v>150</v>
      </c>
      <c r="I343" s="227">
        <f>I344+I349+I354</f>
        <v>150</v>
      </c>
    </row>
    <row r="344" spans="1:9" s="117" customFormat="1" ht="16.5" customHeight="1">
      <c r="A344" s="30" t="s">
        <v>632</v>
      </c>
      <c r="B344" s="289" t="s">
        <v>631</v>
      </c>
      <c r="C344" s="203"/>
      <c r="D344" s="27"/>
      <c r="E344" s="227">
        <f aca="true" t="shared" si="62" ref="E344:I347">E345</f>
        <v>10</v>
      </c>
      <c r="F344" s="227">
        <f t="shared" si="62"/>
        <v>0</v>
      </c>
      <c r="G344" s="227">
        <f t="shared" si="62"/>
        <v>10</v>
      </c>
      <c r="H344" s="227">
        <f t="shared" si="62"/>
        <v>25</v>
      </c>
      <c r="I344" s="227">
        <f t="shared" si="62"/>
        <v>25</v>
      </c>
    </row>
    <row r="345" spans="1:9" s="117" customFormat="1" ht="26.25">
      <c r="A345" s="30" t="s">
        <v>633</v>
      </c>
      <c r="B345" s="289" t="s">
        <v>635</v>
      </c>
      <c r="C345" s="203"/>
      <c r="D345" s="27"/>
      <c r="E345" s="227">
        <f t="shared" si="62"/>
        <v>10</v>
      </c>
      <c r="F345" s="227">
        <f t="shared" si="62"/>
        <v>0</v>
      </c>
      <c r="G345" s="227">
        <f t="shared" si="62"/>
        <v>10</v>
      </c>
      <c r="H345" s="227">
        <f t="shared" si="62"/>
        <v>25</v>
      </c>
      <c r="I345" s="227">
        <f t="shared" si="62"/>
        <v>25</v>
      </c>
    </row>
    <row r="346" spans="1:9" s="34" customFormat="1" ht="26.25">
      <c r="A346" s="30" t="s">
        <v>634</v>
      </c>
      <c r="B346" s="289" t="s">
        <v>659</v>
      </c>
      <c r="C346" s="203"/>
      <c r="D346" s="27"/>
      <c r="E346" s="227">
        <f t="shared" si="62"/>
        <v>10</v>
      </c>
      <c r="F346" s="227">
        <f t="shared" si="62"/>
        <v>0</v>
      </c>
      <c r="G346" s="227">
        <f t="shared" si="62"/>
        <v>10</v>
      </c>
      <c r="H346" s="227">
        <f t="shared" si="62"/>
        <v>25</v>
      </c>
      <c r="I346" s="227">
        <f t="shared" si="62"/>
        <v>25</v>
      </c>
    </row>
    <row r="347" spans="1:9" s="34" customFormat="1" ht="15.75" customHeight="1">
      <c r="A347" s="30" t="s">
        <v>158</v>
      </c>
      <c r="B347" s="289" t="s">
        <v>659</v>
      </c>
      <c r="C347" s="289" t="s">
        <v>159</v>
      </c>
      <c r="D347" s="27"/>
      <c r="E347" s="227">
        <f t="shared" si="62"/>
        <v>10</v>
      </c>
      <c r="F347" s="227">
        <f t="shared" si="62"/>
        <v>0</v>
      </c>
      <c r="G347" s="227">
        <f t="shared" si="62"/>
        <v>10</v>
      </c>
      <c r="H347" s="227">
        <f t="shared" si="62"/>
        <v>25</v>
      </c>
      <c r="I347" s="227">
        <f t="shared" si="62"/>
        <v>25</v>
      </c>
    </row>
    <row r="348" spans="1:9" s="34" customFormat="1" ht="18" customHeight="1">
      <c r="A348" s="30" t="s">
        <v>581</v>
      </c>
      <c r="B348" s="289" t="s">
        <v>659</v>
      </c>
      <c r="C348" s="289" t="s">
        <v>159</v>
      </c>
      <c r="D348" s="27" t="s">
        <v>582</v>
      </c>
      <c r="E348" s="227">
        <f>'Пр.7 Р.П. ЦС. ВР'!E438</f>
        <v>10</v>
      </c>
      <c r="F348" s="227">
        <f>'Пр.7 Р.П. ЦС. ВР'!F438</f>
        <v>0</v>
      </c>
      <c r="G348" s="227">
        <f>'Пр.7 Р.П. ЦС. ВР'!G438</f>
        <v>10</v>
      </c>
      <c r="H348" s="227">
        <f>'Пр.7 Р.П. ЦС. ВР'!H438</f>
        <v>25</v>
      </c>
      <c r="I348" s="227">
        <f>'Пр.7 Р.П. ЦС. ВР'!I438</f>
        <v>25</v>
      </c>
    </row>
    <row r="349" spans="1:9" s="117" customFormat="1" ht="16.5" customHeight="1">
      <c r="A349" s="30" t="s">
        <v>637</v>
      </c>
      <c r="B349" s="289" t="s">
        <v>636</v>
      </c>
      <c r="C349" s="203"/>
      <c r="D349" s="27"/>
      <c r="E349" s="227">
        <f aca="true" t="shared" si="63" ref="E349:I352">E350</f>
        <v>10</v>
      </c>
      <c r="F349" s="227">
        <f t="shared" si="63"/>
        <v>0</v>
      </c>
      <c r="G349" s="227">
        <f t="shared" si="63"/>
        <v>10</v>
      </c>
      <c r="H349" s="227">
        <f t="shared" si="63"/>
        <v>25</v>
      </c>
      <c r="I349" s="227">
        <f t="shared" si="63"/>
        <v>25</v>
      </c>
    </row>
    <row r="350" spans="1:9" s="117" customFormat="1" ht="26.25">
      <c r="A350" s="30" t="s">
        <v>633</v>
      </c>
      <c r="B350" s="289" t="s">
        <v>638</v>
      </c>
      <c r="C350" s="203"/>
      <c r="D350" s="27"/>
      <c r="E350" s="227">
        <f t="shared" si="63"/>
        <v>10</v>
      </c>
      <c r="F350" s="227">
        <f t="shared" si="63"/>
        <v>0</v>
      </c>
      <c r="G350" s="227">
        <f t="shared" si="63"/>
        <v>10</v>
      </c>
      <c r="H350" s="227">
        <f t="shared" si="63"/>
        <v>25</v>
      </c>
      <c r="I350" s="227">
        <f t="shared" si="63"/>
        <v>25</v>
      </c>
    </row>
    <row r="351" spans="1:9" s="34" customFormat="1" ht="26.25">
      <c r="A351" s="30" t="s">
        <v>634</v>
      </c>
      <c r="B351" s="289" t="s">
        <v>660</v>
      </c>
      <c r="C351" s="203"/>
      <c r="D351" s="27"/>
      <c r="E351" s="227">
        <f t="shared" si="63"/>
        <v>10</v>
      </c>
      <c r="F351" s="227">
        <f t="shared" si="63"/>
        <v>0</v>
      </c>
      <c r="G351" s="227">
        <f t="shared" si="63"/>
        <v>10</v>
      </c>
      <c r="H351" s="227">
        <f t="shared" si="63"/>
        <v>25</v>
      </c>
      <c r="I351" s="227">
        <f t="shared" si="63"/>
        <v>25</v>
      </c>
    </row>
    <row r="352" spans="1:9" s="34" customFormat="1" ht="15.75" customHeight="1">
      <c r="A352" s="30" t="s">
        <v>158</v>
      </c>
      <c r="B352" s="289" t="s">
        <v>660</v>
      </c>
      <c r="C352" s="289" t="s">
        <v>159</v>
      </c>
      <c r="D352" s="27"/>
      <c r="E352" s="227">
        <f t="shared" si="63"/>
        <v>10</v>
      </c>
      <c r="F352" s="227">
        <f t="shared" si="63"/>
        <v>0</v>
      </c>
      <c r="G352" s="227">
        <f t="shared" si="63"/>
        <v>10</v>
      </c>
      <c r="H352" s="227">
        <f t="shared" si="63"/>
        <v>25</v>
      </c>
      <c r="I352" s="227">
        <f t="shared" si="63"/>
        <v>25</v>
      </c>
    </row>
    <row r="353" spans="1:9" s="34" customFormat="1" ht="18" customHeight="1">
      <c r="A353" s="30" t="s">
        <v>581</v>
      </c>
      <c r="B353" s="289" t="s">
        <v>660</v>
      </c>
      <c r="C353" s="289" t="s">
        <v>159</v>
      </c>
      <c r="D353" s="27" t="s">
        <v>582</v>
      </c>
      <c r="E353" s="227">
        <f>'Пр.7 Р.П. ЦС. ВР'!E448</f>
        <v>10</v>
      </c>
      <c r="F353" s="227">
        <f>'Пр.7 Р.П. ЦС. ВР'!F448</f>
        <v>0</v>
      </c>
      <c r="G353" s="227">
        <f>'Пр.7 Р.П. ЦС. ВР'!G448</f>
        <v>10</v>
      </c>
      <c r="H353" s="227">
        <f>'Пр.7 Р.П. ЦС. ВР'!H448</f>
        <v>25</v>
      </c>
      <c r="I353" s="227">
        <f>'Пр.7 Р.П. ЦС. ВР'!I448</f>
        <v>25</v>
      </c>
    </row>
    <row r="354" spans="1:9" s="117" customFormat="1" ht="16.5" customHeight="1">
      <c r="A354" s="30" t="s">
        <v>645</v>
      </c>
      <c r="B354" s="289" t="s">
        <v>642</v>
      </c>
      <c r="C354" s="203"/>
      <c r="D354" s="27"/>
      <c r="E354" s="227">
        <f aca="true" t="shared" si="64" ref="E354:I357">E355</f>
        <v>100</v>
      </c>
      <c r="F354" s="227">
        <f t="shared" si="64"/>
        <v>-100</v>
      </c>
      <c r="G354" s="227">
        <f t="shared" si="64"/>
        <v>0</v>
      </c>
      <c r="H354" s="227">
        <f t="shared" si="64"/>
        <v>100</v>
      </c>
      <c r="I354" s="227">
        <f t="shared" si="64"/>
        <v>100</v>
      </c>
    </row>
    <row r="355" spans="1:9" s="117" customFormat="1" ht="13.5">
      <c r="A355" s="30" t="s">
        <v>646</v>
      </c>
      <c r="B355" s="289" t="s">
        <v>643</v>
      </c>
      <c r="C355" s="203"/>
      <c r="D355" s="27"/>
      <c r="E355" s="227">
        <f t="shared" si="64"/>
        <v>100</v>
      </c>
      <c r="F355" s="227">
        <f t="shared" si="64"/>
        <v>-100</v>
      </c>
      <c r="G355" s="227">
        <f t="shared" si="64"/>
        <v>0</v>
      </c>
      <c r="H355" s="227">
        <f t="shared" si="64"/>
        <v>100</v>
      </c>
      <c r="I355" s="227">
        <f t="shared" si="64"/>
        <v>100</v>
      </c>
    </row>
    <row r="356" spans="1:9" s="34" customFormat="1" ht="13.5">
      <c r="A356" s="30" t="s">
        <v>436</v>
      </c>
      <c r="B356" s="289" t="s">
        <v>644</v>
      </c>
      <c r="C356" s="203"/>
      <c r="D356" s="27"/>
      <c r="E356" s="227">
        <f t="shared" si="64"/>
        <v>100</v>
      </c>
      <c r="F356" s="227">
        <f t="shared" si="64"/>
        <v>-100</v>
      </c>
      <c r="G356" s="227">
        <f t="shared" si="64"/>
        <v>0</v>
      </c>
      <c r="H356" s="227">
        <f t="shared" si="64"/>
        <v>100</v>
      </c>
      <c r="I356" s="227">
        <f t="shared" si="64"/>
        <v>100</v>
      </c>
    </row>
    <row r="357" spans="1:9" s="34" customFormat="1" ht="15.75" customHeight="1">
      <c r="A357" s="30" t="s">
        <v>158</v>
      </c>
      <c r="B357" s="289" t="s">
        <v>644</v>
      </c>
      <c r="C357" s="289" t="s">
        <v>159</v>
      </c>
      <c r="D357" s="27"/>
      <c r="E357" s="227">
        <f t="shared" si="64"/>
        <v>100</v>
      </c>
      <c r="F357" s="227">
        <f t="shared" si="64"/>
        <v>-100</v>
      </c>
      <c r="G357" s="227">
        <f t="shared" si="64"/>
        <v>0</v>
      </c>
      <c r="H357" s="227">
        <f t="shared" si="64"/>
        <v>100</v>
      </c>
      <c r="I357" s="227">
        <f t="shared" si="64"/>
        <v>100</v>
      </c>
    </row>
    <row r="358" spans="1:9" s="34" customFormat="1" ht="13.5" customHeight="1">
      <c r="A358" s="30" t="s">
        <v>581</v>
      </c>
      <c r="B358" s="289" t="s">
        <v>644</v>
      </c>
      <c r="C358" s="289" t="s">
        <v>159</v>
      </c>
      <c r="D358" s="27" t="s">
        <v>582</v>
      </c>
      <c r="E358" s="227">
        <f>'Пр.7 Р.П. ЦС. ВР'!E452</f>
        <v>100</v>
      </c>
      <c r="F358" s="227">
        <f>'Пр.7 Р.П. ЦС. ВР'!F452</f>
        <v>-100</v>
      </c>
      <c r="G358" s="227">
        <f>'Пр.7 Р.П. ЦС. ВР'!G452</f>
        <v>0</v>
      </c>
      <c r="H358" s="227">
        <f>'Пр.7 Р.П. ЦС. ВР'!H452</f>
        <v>100</v>
      </c>
      <c r="I358" s="227">
        <f>'Пр.7 Р.П. ЦС. ВР'!I452</f>
        <v>100</v>
      </c>
    </row>
    <row r="359" spans="1:9" s="117" customFormat="1" ht="30" customHeight="1">
      <c r="A359" s="30" t="s">
        <v>669</v>
      </c>
      <c r="B359" s="289" t="s">
        <v>663</v>
      </c>
      <c r="C359" s="203"/>
      <c r="D359" s="27"/>
      <c r="E359" s="227">
        <f aca="true" t="shared" si="65" ref="E359:I374">E360</f>
        <v>733.6</v>
      </c>
      <c r="F359" s="227">
        <f t="shared" si="65"/>
        <v>-600</v>
      </c>
      <c r="G359" s="227">
        <f t="shared" si="65"/>
        <v>133.60000000000002</v>
      </c>
      <c r="H359" s="227">
        <f t="shared" si="65"/>
        <v>100</v>
      </c>
      <c r="I359" s="227">
        <f t="shared" si="65"/>
        <v>174.60000000000002</v>
      </c>
    </row>
    <row r="360" spans="1:9" s="117" customFormat="1" ht="26.25" customHeight="1">
      <c r="A360" s="30" t="s">
        <v>801</v>
      </c>
      <c r="B360" s="289" t="s">
        <v>664</v>
      </c>
      <c r="C360" s="203"/>
      <c r="D360" s="27"/>
      <c r="E360" s="227">
        <f t="shared" si="65"/>
        <v>733.6</v>
      </c>
      <c r="F360" s="227">
        <f t="shared" si="65"/>
        <v>-600</v>
      </c>
      <c r="G360" s="227">
        <f t="shared" si="65"/>
        <v>133.60000000000002</v>
      </c>
      <c r="H360" s="227">
        <f t="shared" si="65"/>
        <v>100</v>
      </c>
      <c r="I360" s="227">
        <f t="shared" si="65"/>
        <v>174.60000000000002</v>
      </c>
    </row>
    <row r="361" spans="1:9" s="117" customFormat="1" ht="39">
      <c r="A361" s="30" t="s">
        <v>670</v>
      </c>
      <c r="B361" s="289" t="s">
        <v>665</v>
      </c>
      <c r="C361" s="203"/>
      <c r="D361" s="27"/>
      <c r="E361" s="227">
        <f t="shared" si="65"/>
        <v>733.6</v>
      </c>
      <c r="F361" s="227">
        <f t="shared" si="65"/>
        <v>-600</v>
      </c>
      <c r="G361" s="227">
        <f t="shared" si="65"/>
        <v>133.60000000000002</v>
      </c>
      <c r="H361" s="227">
        <f t="shared" si="65"/>
        <v>100</v>
      </c>
      <c r="I361" s="227">
        <f t="shared" si="65"/>
        <v>174.60000000000002</v>
      </c>
    </row>
    <row r="362" spans="1:9" s="34" customFormat="1" ht="26.25">
      <c r="A362" s="30" t="s">
        <v>672</v>
      </c>
      <c r="B362" s="289" t="s">
        <v>662</v>
      </c>
      <c r="C362" s="203"/>
      <c r="D362" s="27"/>
      <c r="E362" s="227">
        <f t="shared" si="65"/>
        <v>733.6</v>
      </c>
      <c r="F362" s="227">
        <f t="shared" si="65"/>
        <v>-600</v>
      </c>
      <c r="G362" s="227">
        <f t="shared" si="65"/>
        <v>133.60000000000002</v>
      </c>
      <c r="H362" s="227">
        <f t="shared" si="65"/>
        <v>100</v>
      </c>
      <c r="I362" s="227">
        <f t="shared" si="65"/>
        <v>174.60000000000002</v>
      </c>
    </row>
    <row r="363" spans="1:9" s="34" customFormat="1" ht="15.75" customHeight="1">
      <c r="A363" s="30" t="s">
        <v>149</v>
      </c>
      <c r="B363" s="289" t="s">
        <v>662</v>
      </c>
      <c r="C363" s="289" t="s">
        <v>162</v>
      </c>
      <c r="D363" s="27"/>
      <c r="E363" s="227">
        <f t="shared" si="65"/>
        <v>733.6</v>
      </c>
      <c r="F363" s="227">
        <f t="shared" si="65"/>
        <v>-600</v>
      </c>
      <c r="G363" s="227">
        <f t="shared" si="65"/>
        <v>133.60000000000002</v>
      </c>
      <c r="H363" s="227">
        <f t="shared" si="65"/>
        <v>100</v>
      </c>
      <c r="I363" s="227">
        <f t="shared" si="65"/>
        <v>174.60000000000002</v>
      </c>
    </row>
    <row r="364" spans="1:9" s="34" customFormat="1" ht="15.75" customHeight="1">
      <c r="A364" s="291" t="s">
        <v>68</v>
      </c>
      <c r="B364" s="289" t="s">
        <v>662</v>
      </c>
      <c r="C364" s="289" t="s">
        <v>162</v>
      </c>
      <c r="D364" s="27" t="s">
        <v>69</v>
      </c>
      <c r="E364" s="227">
        <f>'Пр.7 Р.П. ЦС. ВР'!E419</f>
        <v>733.6</v>
      </c>
      <c r="F364" s="227">
        <f>'Пр.7 Р.П. ЦС. ВР'!F419</f>
        <v>-600</v>
      </c>
      <c r="G364" s="227">
        <f>'Пр.7 Р.П. ЦС. ВР'!G419</f>
        <v>133.60000000000002</v>
      </c>
      <c r="H364" s="227">
        <f>'Пр.7 Р.П. ЦС. ВР'!H419</f>
        <v>100</v>
      </c>
      <c r="I364" s="227">
        <f>'Пр.7 Р.П. ЦС. ВР'!I419</f>
        <v>174.60000000000002</v>
      </c>
    </row>
    <row r="365" spans="1:9" s="117" customFormat="1" ht="52.5">
      <c r="A365" s="45" t="s">
        <v>759</v>
      </c>
      <c r="B365" s="289" t="s">
        <v>758</v>
      </c>
      <c r="C365" s="203"/>
      <c r="D365" s="27"/>
      <c r="E365" s="227">
        <f t="shared" si="65"/>
        <v>18</v>
      </c>
      <c r="F365" s="227">
        <f t="shared" si="65"/>
        <v>0</v>
      </c>
      <c r="G365" s="227">
        <f t="shared" si="65"/>
        <v>18</v>
      </c>
      <c r="H365" s="227">
        <f t="shared" si="65"/>
        <v>18</v>
      </c>
      <c r="I365" s="227">
        <f t="shared" si="65"/>
        <v>18</v>
      </c>
    </row>
    <row r="366" spans="1:9" s="117" customFormat="1" ht="31.5" customHeight="1">
      <c r="A366" s="45" t="s">
        <v>760</v>
      </c>
      <c r="B366" s="289" t="s">
        <v>784</v>
      </c>
      <c r="C366" s="203"/>
      <c r="D366" s="27"/>
      <c r="E366" s="227">
        <f t="shared" si="65"/>
        <v>18</v>
      </c>
      <c r="F366" s="227">
        <f t="shared" si="65"/>
        <v>0</v>
      </c>
      <c r="G366" s="227">
        <f t="shared" si="65"/>
        <v>18</v>
      </c>
      <c r="H366" s="227">
        <f t="shared" si="65"/>
        <v>18</v>
      </c>
      <c r="I366" s="227">
        <f t="shared" si="65"/>
        <v>18</v>
      </c>
    </row>
    <row r="367" spans="1:9" s="117" customFormat="1" ht="26.25">
      <c r="A367" s="45" t="s">
        <v>761</v>
      </c>
      <c r="B367" s="289" t="s">
        <v>763</v>
      </c>
      <c r="C367" s="203"/>
      <c r="D367" s="27"/>
      <c r="E367" s="227">
        <f t="shared" si="65"/>
        <v>18</v>
      </c>
      <c r="F367" s="227">
        <f t="shared" si="65"/>
        <v>0</v>
      </c>
      <c r="G367" s="227">
        <f t="shared" si="65"/>
        <v>18</v>
      </c>
      <c r="H367" s="227">
        <f t="shared" si="65"/>
        <v>18</v>
      </c>
      <c r="I367" s="227">
        <f t="shared" si="65"/>
        <v>18</v>
      </c>
    </row>
    <row r="368" spans="1:9" s="34" customFormat="1" ht="39">
      <c r="A368" s="51" t="s">
        <v>146</v>
      </c>
      <c r="B368" s="42" t="s">
        <v>762</v>
      </c>
      <c r="C368" s="203"/>
      <c r="D368" s="27"/>
      <c r="E368" s="227">
        <f t="shared" si="65"/>
        <v>18</v>
      </c>
      <c r="F368" s="227">
        <f t="shared" si="65"/>
        <v>0</v>
      </c>
      <c r="G368" s="227">
        <f t="shared" si="65"/>
        <v>18</v>
      </c>
      <c r="H368" s="227">
        <f t="shared" si="65"/>
        <v>18</v>
      </c>
      <c r="I368" s="227">
        <f t="shared" si="65"/>
        <v>18</v>
      </c>
    </row>
    <row r="369" spans="1:9" s="34" customFormat="1" ht="15.75" customHeight="1">
      <c r="A369" s="30" t="s">
        <v>149</v>
      </c>
      <c r="B369" s="42" t="s">
        <v>762</v>
      </c>
      <c r="C369" s="289" t="s">
        <v>162</v>
      </c>
      <c r="D369" s="27"/>
      <c r="E369" s="227">
        <f t="shared" si="65"/>
        <v>18</v>
      </c>
      <c r="F369" s="227">
        <f t="shared" si="65"/>
        <v>0</v>
      </c>
      <c r="G369" s="227">
        <f t="shared" si="65"/>
        <v>18</v>
      </c>
      <c r="H369" s="227">
        <f t="shared" si="65"/>
        <v>18</v>
      </c>
      <c r="I369" s="227">
        <f t="shared" si="65"/>
        <v>18</v>
      </c>
    </row>
    <row r="370" spans="1:9" s="34" customFormat="1" ht="15.75" customHeight="1">
      <c r="A370" s="304" t="s">
        <v>66</v>
      </c>
      <c r="B370" s="42" t="s">
        <v>762</v>
      </c>
      <c r="C370" s="289" t="s">
        <v>162</v>
      </c>
      <c r="D370" s="27" t="s">
        <v>69</v>
      </c>
      <c r="E370" s="227">
        <f>'Пр.7 Р.П. ЦС. ВР'!E207</f>
        <v>18</v>
      </c>
      <c r="F370" s="227">
        <f>'Пр.7 Р.П. ЦС. ВР'!F207</f>
        <v>0</v>
      </c>
      <c r="G370" s="227">
        <f>'Пр.7 Р.П. ЦС. ВР'!G207</f>
        <v>18</v>
      </c>
      <c r="H370" s="227">
        <f>'Пр.7 Р.П. ЦС. ВР'!H207</f>
        <v>18</v>
      </c>
      <c r="I370" s="227">
        <f>'Пр.7 Р.П. ЦС. ВР'!I207</f>
        <v>18</v>
      </c>
    </row>
    <row r="371" spans="1:9" s="34" customFormat="1" ht="27">
      <c r="A371" s="305" t="s">
        <v>748</v>
      </c>
      <c r="B371" s="289" t="s">
        <v>751</v>
      </c>
      <c r="C371" s="203"/>
      <c r="D371" s="27"/>
      <c r="E371" s="227">
        <f t="shared" si="65"/>
        <v>250</v>
      </c>
      <c r="F371" s="227">
        <f t="shared" si="65"/>
        <v>0</v>
      </c>
      <c r="G371" s="227">
        <f t="shared" si="65"/>
        <v>250</v>
      </c>
      <c r="H371" s="227">
        <f t="shared" si="65"/>
        <v>52</v>
      </c>
      <c r="I371" s="227">
        <f t="shared" si="65"/>
        <v>706.6</v>
      </c>
    </row>
    <row r="372" spans="1:9" s="34" customFormat="1" ht="14.25" customHeight="1">
      <c r="A372" s="30" t="s">
        <v>757</v>
      </c>
      <c r="B372" s="289" t="s">
        <v>752</v>
      </c>
      <c r="C372" s="203"/>
      <c r="D372" s="27"/>
      <c r="E372" s="227">
        <f t="shared" si="65"/>
        <v>250</v>
      </c>
      <c r="F372" s="227">
        <f t="shared" si="65"/>
        <v>0</v>
      </c>
      <c r="G372" s="227">
        <f t="shared" si="65"/>
        <v>250</v>
      </c>
      <c r="H372" s="227">
        <f t="shared" si="65"/>
        <v>52</v>
      </c>
      <c r="I372" s="227">
        <f t="shared" si="65"/>
        <v>706.6</v>
      </c>
    </row>
    <row r="373" spans="1:9" s="34" customFormat="1" ht="26.25">
      <c r="A373" s="30" t="s">
        <v>756</v>
      </c>
      <c r="B373" s="289" t="s">
        <v>753</v>
      </c>
      <c r="C373" s="203"/>
      <c r="D373" s="27"/>
      <c r="E373" s="227">
        <f t="shared" si="65"/>
        <v>250</v>
      </c>
      <c r="F373" s="227">
        <f t="shared" si="65"/>
        <v>0</v>
      </c>
      <c r="G373" s="227">
        <f t="shared" si="65"/>
        <v>250</v>
      </c>
      <c r="H373" s="227">
        <f t="shared" si="65"/>
        <v>52</v>
      </c>
      <c r="I373" s="227">
        <f>I374+I377</f>
        <v>706.6</v>
      </c>
    </row>
    <row r="374" spans="1:9" s="34" customFormat="1" ht="26.25">
      <c r="A374" s="30" t="s">
        <v>755</v>
      </c>
      <c r="B374" s="1" t="s">
        <v>754</v>
      </c>
      <c r="C374" s="203"/>
      <c r="D374" s="27"/>
      <c r="E374" s="227">
        <f t="shared" si="65"/>
        <v>250</v>
      </c>
      <c r="F374" s="227">
        <f t="shared" si="65"/>
        <v>0</v>
      </c>
      <c r="G374" s="227">
        <f t="shared" si="65"/>
        <v>250</v>
      </c>
      <c r="H374" s="227">
        <f t="shared" si="65"/>
        <v>52</v>
      </c>
      <c r="I374" s="227">
        <f t="shared" si="65"/>
        <v>54.1</v>
      </c>
    </row>
    <row r="375" spans="1:9" s="34" customFormat="1" ht="15.75" customHeight="1">
      <c r="A375" s="30" t="s">
        <v>149</v>
      </c>
      <c r="B375" s="1" t="s">
        <v>754</v>
      </c>
      <c r="C375" s="289" t="s">
        <v>162</v>
      </c>
      <c r="D375" s="27"/>
      <c r="E375" s="227">
        <f>E376</f>
        <v>250</v>
      </c>
      <c r="F375" s="227">
        <f>F376</f>
        <v>0</v>
      </c>
      <c r="G375" s="227">
        <f>G376</f>
        <v>250</v>
      </c>
      <c r="H375" s="227">
        <f>H376</f>
        <v>52</v>
      </c>
      <c r="I375" s="227">
        <f>I376</f>
        <v>54.1</v>
      </c>
    </row>
    <row r="376" spans="1:9" s="34" customFormat="1" ht="15.75" customHeight="1">
      <c r="A376" s="291" t="s">
        <v>38</v>
      </c>
      <c r="B376" s="1" t="s">
        <v>754</v>
      </c>
      <c r="C376" s="289" t="s">
        <v>162</v>
      </c>
      <c r="D376" s="27" t="s">
        <v>37</v>
      </c>
      <c r="E376" s="227">
        <f>'Пр.7 Р.П. ЦС. ВР'!E314</f>
        <v>250</v>
      </c>
      <c r="F376" s="227">
        <v>0</v>
      </c>
      <c r="G376" s="227">
        <f>E376+F376</f>
        <v>250</v>
      </c>
      <c r="H376" s="227">
        <f>'Пр.7 Р.П. ЦС. ВР'!H314</f>
        <v>52</v>
      </c>
      <c r="I376" s="227">
        <f>'Пр.7 Р.П. ЦС. ВР'!I314</f>
        <v>54.1</v>
      </c>
    </row>
    <row r="377" spans="1:9" s="34" customFormat="1" ht="15.75" customHeight="1">
      <c r="A377" s="30" t="s">
        <v>149</v>
      </c>
      <c r="B377" s="1" t="s">
        <v>847</v>
      </c>
      <c r="C377" s="289" t="s">
        <v>162</v>
      </c>
      <c r="D377" s="27"/>
      <c r="E377" s="227">
        <f>E378</f>
        <v>0</v>
      </c>
      <c r="F377" s="227">
        <f>F378</f>
        <v>0</v>
      </c>
      <c r="G377" s="227">
        <f>G378</f>
        <v>0</v>
      </c>
      <c r="H377" s="227">
        <f>H378</f>
        <v>0</v>
      </c>
      <c r="I377" s="227">
        <f>I378</f>
        <v>652.5</v>
      </c>
    </row>
    <row r="378" spans="1:9" s="34" customFormat="1" ht="15.75" customHeight="1">
      <c r="A378" s="291" t="s">
        <v>38</v>
      </c>
      <c r="B378" s="1" t="s">
        <v>847</v>
      </c>
      <c r="C378" s="289" t="s">
        <v>162</v>
      </c>
      <c r="D378" s="27" t="s">
        <v>37</v>
      </c>
      <c r="E378" s="227">
        <f>'Пр.7 Р.П. ЦС. ВР'!E316</f>
        <v>0</v>
      </c>
      <c r="F378" s="227">
        <f>'Пр.7 Р.П. ЦС. ВР'!F316</f>
        <v>0</v>
      </c>
      <c r="G378" s="227">
        <f>'Пр.7 Р.П. ЦС. ВР'!G316</f>
        <v>0</v>
      </c>
      <c r="H378" s="227">
        <f>'Пр.7 Р.П. ЦС. ВР'!H316</f>
        <v>0</v>
      </c>
      <c r="I378" s="227">
        <f>'Пр.7 Р.П. ЦС. ВР'!I316</f>
        <v>652.5</v>
      </c>
    </row>
    <row r="379" spans="1:9" s="34" customFormat="1" ht="26.25">
      <c r="A379" s="46" t="s">
        <v>846</v>
      </c>
      <c r="B379" s="289" t="s">
        <v>839</v>
      </c>
      <c r="C379" s="203"/>
      <c r="D379" s="27"/>
      <c r="E379" s="227">
        <f aca="true" t="shared" si="66" ref="E379:I381">E380</f>
        <v>280</v>
      </c>
      <c r="F379" s="227">
        <f t="shared" si="66"/>
        <v>0</v>
      </c>
      <c r="G379" s="227">
        <f t="shared" si="66"/>
        <v>280</v>
      </c>
      <c r="H379" s="227">
        <f t="shared" si="66"/>
        <v>0</v>
      </c>
      <c r="I379" s="227">
        <f t="shared" si="66"/>
        <v>0</v>
      </c>
    </row>
    <row r="380" spans="1:9" s="34" customFormat="1" ht="14.25" customHeight="1">
      <c r="A380" s="24" t="s">
        <v>842</v>
      </c>
      <c r="B380" s="289" t="s">
        <v>832</v>
      </c>
      <c r="C380" s="203"/>
      <c r="D380" s="27"/>
      <c r="E380" s="227">
        <f t="shared" si="66"/>
        <v>280</v>
      </c>
      <c r="F380" s="227">
        <f t="shared" si="66"/>
        <v>0</v>
      </c>
      <c r="G380" s="227">
        <f t="shared" si="66"/>
        <v>280</v>
      </c>
      <c r="H380" s="227">
        <f t="shared" si="66"/>
        <v>0</v>
      </c>
      <c r="I380" s="227">
        <f t="shared" si="66"/>
        <v>0</v>
      </c>
    </row>
    <row r="381" spans="1:9" s="34" customFormat="1" ht="26.25">
      <c r="A381" s="46" t="s">
        <v>843</v>
      </c>
      <c r="B381" s="289" t="s">
        <v>831</v>
      </c>
      <c r="C381" s="203"/>
      <c r="D381" s="27"/>
      <c r="E381" s="227">
        <f t="shared" si="66"/>
        <v>280</v>
      </c>
      <c r="F381" s="227">
        <f>F382+F387</f>
        <v>0</v>
      </c>
      <c r="G381" s="227">
        <f>G382+G387</f>
        <v>280</v>
      </c>
      <c r="H381" s="227">
        <f t="shared" si="66"/>
        <v>0</v>
      </c>
      <c r="I381" s="227">
        <f t="shared" si="66"/>
        <v>0</v>
      </c>
    </row>
    <row r="382" spans="1:9" s="34" customFormat="1" ht="13.5">
      <c r="A382" s="51" t="s">
        <v>844</v>
      </c>
      <c r="B382" s="1" t="s">
        <v>830</v>
      </c>
      <c r="C382" s="203"/>
      <c r="D382" s="27"/>
      <c r="E382" s="227">
        <f aca="true" t="shared" si="67" ref="E382:G383">E383</f>
        <v>280</v>
      </c>
      <c r="F382" s="227">
        <f t="shared" si="67"/>
        <v>0</v>
      </c>
      <c r="G382" s="227">
        <f t="shared" si="67"/>
        <v>280</v>
      </c>
      <c r="H382" s="227">
        <f>H385</f>
        <v>0</v>
      </c>
      <c r="I382" s="227">
        <f>I385</f>
        <v>0</v>
      </c>
    </row>
    <row r="383" spans="1:9" s="34" customFormat="1" ht="15.75" customHeight="1">
      <c r="A383" s="30" t="s">
        <v>149</v>
      </c>
      <c r="B383" s="1" t="s">
        <v>830</v>
      </c>
      <c r="C383" s="289" t="s">
        <v>162</v>
      </c>
      <c r="D383" s="27"/>
      <c r="E383" s="227">
        <f t="shared" si="67"/>
        <v>280</v>
      </c>
      <c r="F383" s="227">
        <f t="shared" si="67"/>
        <v>0</v>
      </c>
      <c r="G383" s="227">
        <f t="shared" si="67"/>
        <v>280</v>
      </c>
      <c r="H383" s="227">
        <f>H384</f>
        <v>0</v>
      </c>
      <c r="I383" s="227">
        <f>I384</f>
        <v>0</v>
      </c>
    </row>
    <row r="384" spans="1:9" s="34" customFormat="1" ht="15.75" customHeight="1">
      <c r="A384" s="305" t="s">
        <v>3</v>
      </c>
      <c r="B384" s="1" t="s">
        <v>830</v>
      </c>
      <c r="C384" s="289" t="s">
        <v>162</v>
      </c>
      <c r="D384" s="27" t="s">
        <v>2</v>
      </c>
      <c r="E384" s="227">
        <f>'Пр.7 Р.П. ЦС. ВР'!E494</f>
        <v>280</v>
      </c>
      <c r="F384" s="227">
        <f>'Пр.7 Р.П. ЦС. ВР'!F494</f>
        <v>0</v>
      </c>
      <c r="G384" s="227">
        <f>E384+F384</f>
        <v>280</v>
      </c>
      <c r="H384" s="227">
        <v>0</v>
      </c>
      <c r="I384" s="227">
        <v>0</v>
      </c>
    </row>
    <row r="385" spans="1:9" s="34" customFormat="1" ht="15.75" customHeight="1" hidden="1">
      <c r="A385" s="30" t="s">
        <v>149</v>
      </c>
      <c r="B385" s="1" t="s">
        <v>830</v>
      </c>
      <c r="C385" s="289" t="s">
        <v>162</v>
      </c>
      <c r="D385" s="27"/>
      <c r="E385" s="227">
        <f>E386</f>
        <v>0</v>
      </c>
      <c r="F385" s="227">
        <f>F386</f>
        <v>0</v>
      </c>
      <c r="G385" s="227">
        <f>G386</f>
        <v>0</v>
      </c>
      <c r="H385" s="227">
        <f>H386</f>
        <v>0</v>
      </c>
      <c r="I385" s="227">
        <f>I386</f>
        <v>0</v>
      </c>
    </row>
    <row r="386" spans="1:9" s="34" customFormat="1" ht="15.75" customHeight="1" hidden="1">
      <c r="A386" s="305" t="s">
        <v>68</v>
      </c>
      <c r="B386" s="1" t="s">
        <v>830</v>
      </c>
      <c r="C386" s="289" t="s">
        <v>162</v>
      </c>
      <c r="D386" s="27" t="s">
        <v>69</v>
      </c>
      <c r="E386" s="227">
        <f>'Пр.7 Р.П. ЦС. ВР'!E424</f>
        <v>0</v>
      </c>
      <c r="F386" s="227">
        <f>'Пр.7 Р.П. ЦС. ВР'!F424</f>
        <v>0</v>
      </c>
      <c r="G386" s="227">
        <f>F386</f>
        <v>0</v>
      </c>
      <c r="H386" s="227">
        <v>0</v>
      </c>
      <c r="I386" s="227">
        <v>0</v>
      </c>
    </row>
    <row r="387" spans="1:9" s="34" customFormat="1" ht="15.75" customHeight="1" hidden="1">
      <c r="A387" s="3" t="s">
        <v>838</v>
      </c>
      <c r="B387" s="1" t="s">
        <v>840</v>
      </c>
      <c r="C387" s="289"/>
      <c r="D387" s="27"/>
      <c r="E387" s="227"/>
      <c r="F387" s="227">
        <f>F388</f>
        <v>0</v>
      </c>
      <c r="G387" s="227">
        <f>F387</f>
        <v>0</v>
      </c>
      <c r="H387" s="227"/>
      <c r="I387" s="227"/>
    </row>
    <row r="388" spans="1:9" s="34" customFormat="1" ht="15.75" customHeight="1" hidden="1">
      <c r="A388" s="30" t="s">
        <v>149</v>
      </c>
      <c r="B388" s="1" t="s">
        <v>840</v>
      </c>
      <c r="C388" s="289" t="s">
        <v>162</v>
      </c>
      <c r="D388" s="27"/>
      <c r="E388" s="227">
        <f>E389</f>
        <v>0</v>
      </c>
      <c r="F388" s="227">
        <f>F389</f>
        <v>0</v>
      </c>
      <c r="G388" s="227">
        <f>G389</f>
        <v>0</v>
      </c>
      <c r="H388" s="227">
        <f>H389</f>
        <v>0</v>
      </c>
      <c r="I388" s="227">
        <f>I389</f>
        <v>0</v>
      </c>
    </row>
    <row r="389" spans="1:9" s="34" customFormat="1" ht="15.75" customHeight="1" hidden="1">
      <c r="A389" s="30" t="s">
        <v>24</v>
      </c>
      <c r="B389" s="1" t="s">
        <v>840</v>
      </c>
      <c r="C389" s="289" t="s">
        <v>162</v>
      </c>
      <c r="D389" s="27" t="s">
        <v>23</v>
      </c>
      <c r="E389" s="227">
        <f>'Пр.7 Р.П. ЦС. ВР'!E130</f>
        <v>0</v>
      </c>
      <c r="F389" s="227">
        <f>'Пр.7 Р.П. ЦС. ВР'!F130</f>
        <v>0</v>
      </c>
      <c r="G389" s="227">
        <f>F389</f>
        <v>0</v>
      </c>
      <c r="H389" s="227">
        <v>0</v>
      </c>
      <c r="I389" s="227">
        <v>0</v>
      </c>
    </row>
    <row r="390" spans="1:12" s="117" customFormat="1" ht="13.5">
      <c r="A390" s="45" t="s">
        <v>98</v>
      </c>
      <c r="B390" s="35" t="s">
        <v>298</v>
      </c>
      <c r="C390" s="203"/>
      <c r="D390" s="19"/>
      <c r="E390" s="227">
        <f>E391+E396</f>
        <v>13449.748000000003</v>
      </c>
      <c r="F390" s="227">
        <f>F391+F396</f>
        <v>3606.5</v>
      </c>
      <c r="G390" s="227">
        <f>G391+G396</f>
        <v>17056.248000000003</v>
      </c>
      <c r="H390" s="227">
        <f>H391+H396</f>
        <v>13828.400000000001</v>
      </c>
      <c r="I390" s="227">
        <f>I391+I396</f>
        <v>14378.28</v>
      </c>
      <c r="J390" s="325">
        <f>G390+G420</f>
        <v>28337.176000000003</v>
      </c>
      <c r="K390" s="325">
        <f>H390+H420</f>
        <v>29945.300000000003</v>
      </c>
      <c r="L390" s="325">
        <f>I390+I420</f>
        <v>30119.875999999997</v>
      </c>
    </row>
    <row r="391" spans="1:12" s="117" customFormat="1" ht="26.25">
      <c r="A391" s="30" t="s">
        <v>28</v>
      </c>
      <c r="B391" s="289" t="s">
        <v>302</v>
      </c>
      <c r="C391" s="203"/>
      <c r="D391" s="27"/>
      <c r="E391" s="227">
        <f>E393</f>
        <v>2370</v>
      </c>
      <c r="F391" s="227">
        <f>F393</f>
        <v>0</v>
      </c>
      <c r="G391" s="227">
        <f>G393</f>
        <v>2370</v>
      </c>
      <c r="H391" s="227">
        <f>H393</f>
        <v>2464.8</v>
      </c>
      <c r="I391" s="227">
        <f>I393</f>
        <v>2563.4</v>
      </c>
      <c r="J391" s="327">
        <f>J390+J12</f>
        <v>134201.776</v>
      </c>
      <c r="K391" s="327">
        <f>K390+K12</f>
        <v>84396</v>
      </c>
      <c r="L391" s="327">
        <f>L390+L12</f>
        <v>87404.01599999999</v>
      </c>
    </row>
    <row r="392" spans="1:12" s="117" customFormat="1" ht="13.5">
      <c r="A392" s="30" t="s">
        <v>47</v>
      </c>
      <c r="B392" s="289" t="s">
        <v>301</v>
      </c>
      <c r="C392" s="203"/>
      <c r="D392" s="27"/>
      <c r="E392" s="227">
        <f aca="true" t="shared" si="68" ref="E392:I394">E393</f>
        <v>2370</v>
      </c>
      <c r="F392" s="227">
        <f t="shared" si="68"/>
        <v>0</v>
      </c>
      <c r="G392" s="227">
        <f t="shared" si="68"/>
        <v>2370</v>
      </c>
      <c r="H392" s="227">
        <f t="shared" si="68"/>
        <v>2464.8</v>
      </c>
      <c r="I392" s="227">
        <f t="shared" si="68"/>
        <v>2563.4</v>
      </c>
      <c r="J392" s="328">
        <f>G496-J391</f>
        <v>280</v>
      </c>
      <c r="K392" s="328">
        <f>H496-K391</f>
        <v>1915.125</v>
      </c>
      <c r="L392" s="328">
        <f>I496-L391</f>
        <v>4168.015799999994</v>
      </c>
    </row>
    <row r="393" spans="1:9" s="117" customFormat="1" ht="40.5" customHeight="1">
      <c r="A393" s="3" t="s">
        <v>787</v>
      </c>
      <c r="B393" s="35" t="s">
        <v>460</v>
      </c>
      <c r="C393" s="203"/>
      <c r="D393" s="27"/>
      <c r="E393" s="227">
        <f t="shared" si="68"/>
        <v>2370</v>
      </c>
      <c r="F393" s="227">
        <f t="shared" si="68"/>
        <v>0</v>
      </c>
      <c r="G393" s="227">
        <f t="shared" si="68"/>
        <v>2370</v>
      </c>
      <c r="H393" s="227">
        <f t="shared" si="68"/>
        <v>2464.8</v>
      </c>
      <c r="I393" s="227">
        <f t="shared" si="68"/>
        <v>2563.4</v>
      </c>
    </row>
    <row r="394" spans="1:9" s="117" customFormat="1" ht="13.5">
      <c r="A394" s="38" t="s">
        <v>150</v>
      </c>
      <c r="B394" s="35" t="s">
        <v>460</v>
      </c>
      <c r="C394" s="203">
        <v>120</v>
      </c>
      <c r="D394" s="27"/>
      <c r="E394" s="227">
        <f t="shared" si="68"/>
        <v>2370</v>
      </c>
      <c r="F394" s="227">
        <f t="shared" si="68"/>
        <v>0</v>
      </c>
      <c r="G394" s="227">
        <f t="shared" si="68"/>
        <v>2370</v>
      </c>
      <c r="H394" s="227">
        <f t="shared" si="68"/>
        <v>2464.8</v>
      </c>
      <c r="I394" s="227">
        <f t="shared" si="68"/>
        <v>2563.4</v>
      </c>
    </row>
    <row r="395" spans="1:9" s="34" customFormat="1" ht="39">
      <c r="A395" s="45" t="s">
        <v>19</v>
      </c>
      <c r="B395" s="35" t="s">
        <v>460</v>
      </c>
      <c r="C395" s="203">
        <v>120</v>
      </c>
      <c r="D395" s="27" t="s">
        <v>18</v>
      </c>
      <c r="E395" s="227">
        <f>'Пр.7 Р.П. ЦС. ВР'!E31</f>
        <v>2370</v>
      </c>
      <c r="F395" s="227">
        <f>'Пр.7 Р.П. ЦС. ВР'!F31</f>
        <v>0</v>
      </c>
      <c r="G395" s="227">
        <f>'Пр.7 Р.П. ЦС. ВР'!G31</f>
        <v>2370</v>
      </c>
      <c r="H395" s="227">
        <f>'Пр.7 Р.П. ЦС. ВР'!H31</f>
        <v>2464.8</v>
      </c>
      <c r="I395" s="227">
        <f>'Пр.7 Р.П. ЦС. ВР'!I31</f>
        <v>2563.4</v>
      </c>
    </row>
    <row r="396" spans="1:9" s="117" customFormat="1" ht="13.5">
      <c r="A396" s="30" t="s">
        <v>27</v>
      </c>
      <c r="B396" s="289" t="s">
        <v>299</v>
      </c>
      <c r="C396" s="203"/>
      <c r="D396" s="27"/>
      <c r="E396" s="227">
        <f>E397</f>
        <v>11079.748000000003</v>
      </c>
      <c r="F396" s="227">
        <f>F397</f>
        <v>3606.5</v>
      </c>
      <c r="G396" s="227">
        <f>G397</f>
        <v>14686.248000000003</v>
      </c>
      <c r="H396" s="227">
        <f>H397</f>
        <v>11363.6</v>
      </c>
      <c r="I396" s="227">
        <f>I397</f>
        <v>11814.880000000001</v>
      </c>
    </row>
    <row r="397" spans="1:9" s="117" customFormat="1" ht="13.5">
      <c r="A397" s="30" t="s">
        <v>47</v>
      </c>
      <c r="B397" s="289" t="s">
        <v>303</v>
      </c>
      <c r="C397" s="203"/>
      <c r="D397" s="27"/>
      <c r="E397" s="227">
        <f>E398+E411+E417</f>
        <v>11079.748000000003</v>
      </c>
      <c r="F397" s="227">
        <f>F398+F401+F417</f>
        <v>3606.5</v>
      </c>
      <c r="G397" s="227">
        <f>G398+G401+G417</f>
        <v>14686.248000000003</v>
      </c>
      <c r="H397" s="227">
        <f>H398+H411+H417</f>
        <v>11363.6</v>
      </c>
      <c r="I397" s="227">
        <f>I398+I411+I417</f>
        <v>11814.880000000001</v>
      </c>
    </row>
    <row r="398" spans="1:9" ht="27">
      <c r="A398" s="32" t="s">
        <v>11</v>
      </c>
      <c r="B398" s="35" t="s">
        <v>300</v>
      </c>
      <c r="C398" s="35"/>
      <c r="D398" s="35"/>
      <c r="E398" s="237">
        <f>E399+E403+E405</f>
        <v>10919.248000000003</v>
      </c>
      <c r="F398" s="237">
        <f>F399+F403+F405+F410</f>
        <v>1700</v>
      </c>
      <c r="G398" s="237">
        <f>G399+G403+G405+G410</f>
        <v>12719.248000000003</v>
      </c>
      <c r="H398" s="237">
        <f>H399+H403+H405</f>
        <v>11199.1</v>
      </c>
      <c r="I398" s="237">
        <f>I399+I403+I405</f>
        <v>11646.18</v>
      </c>
    </row>
    <row r="399" spans="1:9" ht="13.5">
      <c r="A399" s="38" t="s">
        <v>150</v>
      </c>
      <c r="B399" s="35" t="s">
        <v>300</v>
      </c>
      <c r="C399" s="35">
        <v>120</v>
      </c>
      <c r="D399" s="35"/>
      <c r="E399" s="237">
        <f>E400</f>
        <v>9946.248000000003</v>
      </c>
      <c r="F399" s="237">
        <f>F400</f>
        <v>1500</v>
      </c>
      <c r="G399" s="237">
        <f>G400</f>
        <v>11446.248000000003</v>
      </c>
      <c r="H399" s="237">
        <f>H400</f>
        <v>10344.1</v>
      </c>
      <c r="I399" s="237">
        <f>I400</f>
        <v>10757.9</v>
      </c>
    </row>
    <row r="400" spans="1:9" ht="39">
      <c r="A400" s="45" t="s">
        <v>19</v>
      </c>
      <c r="B400" s="35" t="s">
        <v>300</v>
      </c>
      <c r="C400" s="35">
        <v>120</v>
      </c>
      <c r="D400" s="27" t="s">
        <v>18</v>
      </c>
      <c r="E400" s="237">
        <f>'Пр.7 Р.П. ЦС. ВР'!E35</f>
        <v>9946.248000000003</v>
      </c>
      <c r="F400" s="237">
        <f>'Пр.7 Р.П. ЦС. ВР'!F35</f>
        <v>1500</v>
      </c>
      <c r="G400" s="237">
        <f>'Пр.7 Р.П. ЦС. ВР'!G35</f>
        <v>11446.248000000003</v>
      </c>
      <c r="H400" s="237">
        <f>'Пр.7 Р.П. ЦС. ВР'!H35</f>
        <v>10344.1</v>
      </c>
      <c r="I400" s="237">
        <f>'Пр.7 Р.П. ЦС. ВР'!I35</f>
        <v>10757.9</v>
      </c>
    </row>
    <row r="401" spans="1:9" ht="13.5">
      <c r="A401" s="38" t="s">
        <v>150</v>
      </c>
      <c r="B401" s="35" t="s">
        <v>853</v>
      </c>
      <c r="C401" s="35"/>
      <c r="D401" s="27"/>
      <c r="E401" s="237">
        <f>E402</f>
        <v>0</v>
      </c>
      <c r="F401" s="237">
        <f>F402</f>
        <v>1906.5</v>
      </c>
      <c r="G401" s="237">
        <f>G402</f>
        <v>1906.5</v>
      </c>
      <c r="H401" s="237"/>
      <c r="I401" s="237"/>
    </row>
    <row r="402" spans="1:9" s="34" customFormat="1" ht="39">
      <c r="A402" s="45" t="s">
        <v>19</v>
      </c>
      <c r="B402" s="35" t="s">
        <v>853</v>
      </c>
      <c r="C402" s="203">
        <v>120</v>
      </c>
      <c r="D402" s="27" t="s">
        <v>18</v>
      </c>
      <c r="E402" s="227"/>
      <c r="F402" s="227">
        <f>'Пр.7 Р.П. ЦС. ВР'!F47</f>
        <v>1906.5</v>
      </c>
      <c r="G402" s="227">
        <f>E402+F402</f>
        <v>1906.5</v>
      </c>
      <c r="H402" s="227"/>
      <c r="I402" s="227"/>
    </row>
    <row r="403" spans="1:9" s="34" customFormat="1" ht="30" customHeight="1">
      <c r="A403" s="30" t="s">
        <v>149</v>
      </c>
      <c r="B403" s="35" t="s">
        <v>300</v>
      </c>
      <c r="C403" s="203">
        <v>240</v>
      </c>
      <c r="D403" s="27"/>
      <c r="E403" s="227">
        <f>E404</f>
        <v>933</v>
      </c>
      <c r="F403" s="227">
        <f>F404</f>
        <v>250</v>
      </c>
      <c r="G403" s="227">
        <f>G404</f>
        <v>1183</v>
      </c>
      <c r="H403" s="227">
        <f>H404</f>
        <v>832</v>
      </c>
      <c r="I403" s="227">
        <f>I404</f>
        <v>865.28</v>
      </c>
    </row>
    <row r="404" spans="1:9" s="34" customFormat="1" ht="41.25" customHeight="1">
      <c r="A404" s="45" t="s">
        <v>19</v>
      </c>
      <c r="B404" s="35" t="s">
        <v>300</v>
      </c>
      <c r="C404" s="203">
        <v>240</v>
      </c>
      <c r="D404" s="27" t="s">
        <v>18</v>
      </c>
      <c r="E404" s="227">
        <f>'Пр.7 Р.П. ЦС. ВР'!E38</f>
        <v>933</v>
      </c>
      <c r="F404" s="227">
        <f>'Пр.7 Р.П. ЦС. ВР'!F38</f>
        <v>250</v>
      </c>
      <c r="G404" s="227">
        <f>'Пр.7 Р.П. ЦС. ВР'!G38</f>
        <v>1183</v>
      </c>
      <c r="H404" s="227">
        <f>'Пр.7 Р.П. ЦС. ВР'!H38</f>
        <v>832</v>
      </c>
      <c r="I404" s="227">
        <f>'Пр.7 Р.П. ЦС. ВР'!I38</f>
        <v>865.28</v>
      </c>
    </row>
    <row r="405" spans="1:9" s="34" customFormat="1" ht="13.5" customHeight="1">
      <c r="A405" s="30" t="s">
        <v>153</v>
      </c>
      <c r="B405" s="35" t="s">
        <v>300</v>
      </c>
      <c r="C405" s="203">
        <v>850</v>
      </c>
      <c r="D405" s="27"/>
      <c r="E405" s="227">
        <f>E406</f>
        <v>40</v>
      </c>
      <c r="F405" s="227">
        <f>F406</f>
        <v>0</v>
      </c>
      <c r="G405" s="227">
        <f>G406</f>
        <v>40</v>
      </c>
      <c r="H405" s="227">
        <f>H406</f>
        <v>23</v>
      </c>
      <c r="I405" s="227">
        <f>I406</f>
        <v>23</v>
      </c>
    </row>
    <row r="406" spans="1:9" s="34" customFormat="1" ht="39">
      <c r="A406" s="45" t="s">
        <v>19</v>
      </c>
      <c r="B406" s="35" t="s">
        <v>300</v>
      </c>
      <c r="C406" s="203">
        <v>850</v>
      </c>
      <c r="D406" s="27" t="s">
        <v>18</v>
      </c>
      <c r="E406" s="227">
        <f>'Пр.7 Р.П. ЦС. ВР'!E39</f>
        <v>40</v>
      </c>
      <c r="F406" s="227">
        <f>'Пр.7 Р.П. ЦС. ВР'!F39</f>
        <v>0</v>
      </c>
      <c r="G406" s="227">
        <f>'Пр.7 Р.П. ЦС. ВР'!G39</f>
        <v>40</v>
      </c>
      <c r="H406" s="227">
        <f>'Пр.7 Р.П. ЦС. ВР'!H39</f>
        <v>23</v>
      </c>
      <c r="I406" s="227">
        <f>'Пр.7 Р.П. ЦС. ВР'!I39</f>
        <v>23</v>
      </c>
    </row>
    <row r="407" spans="1:9" ht="26.25" hidden="1">
      <c r="A407" s="30" t="s">
        <v>148</v>
      </c>
      <c r="B407" s="35" t="s">
        <v>300</v>
      </c>
      <c r="C407" s="289" t="s">
        <v>162</v>
      </c>
      <c r="D407" s="27"/>
      <c r="E407" s="227"/>
      <c r="F407" s="227"/>
      <c r="G407" s="227"/>
      <c r="H407" s="227"/>
      <c r="I407" s="227"/>
    </row>
    <row r="408" spans="1:9" s="34" customFormat="1" ht="18.75" customHeight="1" hidden="1">
      <c r="A408" s="3" t="s">
        <v>153</v>
      </c>
      <c r="B408" s="198" t="s">
        <v>727</v>
      </c>
      <c r="C408" s="203">
        <v>240</v>
      </c>
      <c r="D408" s="27"/>
      <c r="E408" s="227">
        <f>E409</f>
        <v>0</v>
      </c>
      <c r="F408" s="227">
        <f>F409</f>
        <v>0</v>
      </c>
      <c r="G408" s="227">
        <f>G409</f>
        <v>0</v>
      </c>
      <c r="H408" s="227">
        <f>H409</f>
        <v>0</v>
      </c>
      <c r="I408" s="227">
        <f>I409</f>
        <v>0</v>
      </c>
    </row>
    <row r="409" spans="1:9" s="34" customFormat="1" ht="39" hidden="1">
      <c r="A409" s="45" t="s">
        <v>19</v>
      </c>
      <c r="B409" s="198" t="s">
        <v>727</v>
      </c>
      <c r="C409" s="203">
        <v>240</v>
      </c>
      <c r="D409" s="27" t="s">
        <v>18</v>
      </c>
      <c r="E409" s="227"/>
      <c r="F409" s="227"/>
      <c r="G409" s="227"/>
      <c r="H409" s="227">
        <f>'Пр.7 Р.П. ЦС. ВР'!G45</f>
        <v>0</v>
      </c>
      <c r="I409" s="227">
        <f>'Пр.7 Р.П. ЦС. ВР'!H45</f>
        <v>0</v>
      </c>
    </row>
    <row r="410" spans="1:9" ht="28.5" customHeight="1">
      <c r="A410" s="38" t="s">
        <v>149</v>
      </c>
      <c r="B410" s="35" t="s">
        <v>300</v>
      </c>
      <c r="C410" s="289" t="s">
        <v>162</v>
      </c>
      <c r="D410" s="27"/>
      <c r="E410" s="227">
        <f>E411</f>
        <v>100</v>
      </c>
      <c r="F410" s="227">
        <f>F411</f>
        <v>-50</v>
      </c>
      <c r="G410" s="227">
        <f>G411</f>
        <v>50</v>
      </c>
      <c r="H410" s="227">
        <f>H411</f>
        <v>104</v>
      </c>
      <c r="I410" s="227">
        <f>I411</f>
        <v>108.2</v>
      </c>
    </row>
    <row r="411" spans="1:9" ht="27.75" customHeight="1">
      <c r="A411" s="38" t="s">
        <v>26</v>
      </c>
      <c r="B411" s="35" t="s">
        <v>300</v>
      </c>
      <c r="C411" s="289" t="s">
        <v>162</v>
      </c>
      <c r="D411" s="27" t="s">
        <v>25</v>
      </c>
      <c r="E411" s="227">
        <f>'Пр.7 Р.П. ЦС. ВР'!E24</f>
        <v>100</v>
      </c>
      <c r="F411" s="227">
        <f>'Пр.7 Р.П. ЦС. ВР'!F24</f>
        <v>-50</v>
      </c>
      <c r="G411" s="227">
        <f>'Пр.7 Р.П. ЦС. ВР'!G24</f>
        <v>50</v>
      </c>
      <c r="H411" s="227">
        <f>'Пр.7 Р.П. ЦС. ВР'!H24</f>
        <v>104</v>
      </c>
      <c r="I411" s="227">
        <f>'Пр.7 Р.П. ЦС. ВР'!I24</f>
        <v>108.2</v>
      </c>
    </row>
    <row r="412" spans="1:9" ht="17.25" customHeight="1" hidden="1">
      <c r="A412" s="3" t="s">
        <v>153</v>
      </c>
      <c r="B412" s="35" t="s">
        <v>300</v>
      </c>
      <c r="C412" s="289" t="s">
        <v>157</v>
      </c>
      <c r="D412" s="27"/>
      <c r="E412" s="227" t="e">
        <f>E413+E416</f>
        <v>#REF!</v>
      </c>
      <c r="F412" s="227" t="e">
        <f>F413+F416</f>
        <v>#REF!</v>
      </c>
      <c r="G412" s="227" t="e">
        <f>G413+G416</f>
        <v>#REF!</v>
      </c>
      <c r="H412" s="227" t="e">
        <f>H413+H416</f>
        <v>#REF!</v>
      </c>
      <c r="I412" s="227" t="e">
        <f>I413+I416</f>
        <v>#REF!</v>
      </c>
    </row>
    <row r="413" spans="1:9" ht="39" hidden="1">
      <c r="A413" s="38" t="s">
        <v>26</v>
      </c>
      <c r="B413" s="35" t="s">
        <v>300</v>
      </c>
      <c r="C413" s="289" t="s">
        <v>157</v>
      </c>
      <c r="D413" s="27" t="s">
        <v>25</v>
      </c>
      <c r="E413" s="227" t="e">
        <f>#REF!</f>
        <v>#REF!</v>
      </c>
      <c r="F413" s="227" t="e">
        <f>#REF!</f>
        <v>#REF!</v>
      </c>
      <c r="G413" s="227" t="e">
        <f>#REF!</f>
        <v>#REF!</v>
      </c>
      <c r="H413" s="227" t="e">
        <f>#REF!</f>
        <v>#REF!</v>
      </c>
      <c r="I413" s="227" t="e">
        <f>#REF!</f>
        <v>#REF!</v>
      </c>
    </row>
    <row r="414" spans="1:9" ht="39" hidden="1">
      <c r="A414" s="45" t="s">
        <v>19</v>
      </c>
      <c r="B414" s="35" t="s">
        <v>300</v>
      </c>
      <c r="C414" s="289" t="s">
        <v>162</v>
      </c>
      <c r="D414" s="27" t="s">
        <v>18</v>
      </c>
      <c r="E414" s="227"/>
      <c r="F414" s="227"/>
      <c r="G414" s="227"/>
      <c r="H414" s="227"/>
      <c r="I414" s="227"/>
    </row>
    <row r="415" spans="1:9" ht="17.25" customHeight="1" hidden="1">
      <c r="A415" s="3" t="s">
        <v>153</v>
      </c>
      <c r="B415" s="35" t="s">
        <v>300</v>
      </c>
      <c r="C415" s="289" t="s">
        <v>157</v>
      </c>
      <c r="D415" s="27"/>
      <c r="E415" s="227"/>
      <c r="F415" s="227"/>
      <c r="G415" s="227"/>
      <c r="H415" s="227"/>
      <c r="I415" s="227"/>
    </row>
    <row r="416" spans="1:9" ht="39" hidden="1">
      <c r="A416" s="45" t="s">
        <v>19</v>
      </c>
      <c r="B416" s="35" t="s">
        <v>300</v>
      </c>
      <c r="C416" s="289" t="s">
        <v>157</v>
      </c>
      <c r="D416" s="27" t="s">
        <v>18</v>
      </c>
      <c r="E416" s="227"/>
      <c r="F416" s="227"/>
      <c r="G416" s="227"/>
      <c r="H416" s="227"/>
      <c r="I416" s="227"/>
    </row>
    <row r="417" spans="1:9" ht="27">
      <c r="A417" s="32" t="s">
        <v>167</v>
      </c>
      <c r="B417" s="35" t="s">
        <v>307</v>
      </c>
      <c r="C417" s="35"/>
      <c r="D417" s="35"/>
      <c r="E417" s="237">
        <f aca="true" t="shared" si="69" ref="E417:I418">E418</f>
        <v>60.5</v>
      </c>
      <c r="F417" s="237">
        <f t="shared" si="69"/>
        <v>0</v>
      </c>
      <c r="G417" s="237">
        <f t="shared" si="69"/>
        <v>60.5</v>
      </c>
      <c r="H417" s="237">
        <f t="shared" si="69"/>
        <v>60.5</v>
      </c>
      <c r="I417" s="237">
        <f t="shared" si="69"/>
        <v>60.5</v>
      </c>
    </row>
    <row r="418" spans="1:9" ht="13.5">
      <c r="A418" s="38" t="s">
        <v>150</v>
      </c>
      <c r="B418" s="35" t="s">
        <v>307</v>
      </c>
      <c r="C418" s="35">
        <v>540</v>
      </c>
      <c r="D418" s="35"/>
      <c r="E418" s="237">
        <f t="shared" si="69"/>
        <v>60.5</v>
      </c>
      <c r="F418" s="237">
        <f t="shared" si="69"/>
        <v>0</v>
      </c>
      <c r="G418" s="237">
        <f t="shared" si="69"/>
        <v>60.5</v>
      </c>
      <c r="H418" s="237">
        <f t="shared" si="69"/>
        <v>60.5</v>
      </c>
      <c r="I418" s="237">
        <f t="shared" si="69"/>
        <v>60.5</v>
      </c>
    </row>
    <row r="419" spans="1:9" ht="26.25">
      <c r="A419" s="45" t="s">
        <v>173</v>
      </c>
      <c r="B419" s="35" t="s">
        <v>307</v>
      </c>
      <c r="C419" s="35">
        <v>540</v>
      </c>
      <c r="D419" s="27" t="s">
        <v>165</v>
      </c>
      <c r="E419" s="237">
        <f>'Пр.7 Р.П. ЦС. ВР'!E53</f>
        <v>60.5</v>
      </c>
      <c r="F419" s="237">
        <f>'Пр.7 Р.П. ЦС. ВР'!F53</f>
        <v>0</v>
      </c>
      <c r="G419" s="237">
        <f>'Пр.7 Р.П. ЦС. ВР'!G53</f>
        <v>60.5</v>
      </c>
      <c r="H419" s="237">
        <f>'Пр.7 Р.П. ЦС. ВР'!H53</f>
        <v>60.5</v>
      </c>
      <c r="I419" s="237">
        <f>'Пр.7 Р.П. ЦС. ВР'!I53</f>
        <v>60.5</v>
      </c>
    </row>
    <row r="420" spans="1:9" s="58" customFormat="1" ht="13.5">
      <c r="A420" s="45" t="s">
        <v>79</v>
      </c>
      <c r="B420" s="203" t="s">
        <v>306</v>
      </c>
      <c r="C420" s="289"/>
      <c r="D420" s="27"/>
      <c r="E420" s="227">
        <f>E421+E428</f>
        <v>16204.728</v>
      </c>
      <c r="F420" s="227">
        <f>F421+F428</f>
        <v>-4923.8</v>
      </c>
      <c r="G420" s="227">
        <f>G421+G428</f>
        <v>11280.928</v>
      </c>
      <c r="H420" s="227">
        <f>H421+H428</f>
        <v>16116.900000000001</v>
      </c>
      <c r="I420" s="227">
        <f>I421+I428</f>
        <v>15741.595999999998</v>
      </c>
    </row>
    <row r="421" spans="1:9" s="58" customFormat="1" ht="26.25">
      <c r="A421" s="45" t="s">
        <v>612</v>
      </c>
      <c r="B421" s="203" t="s">
        <v>611</v>
      </c>
      <c r="C421" s="289"/>
      <c r="D421" s="27"/>
      <c r="E421" s="227">
        <f aca="true" t="shared" si="70" ref="E421:G424">E422</f>
        <v>0</v>
      </c>
      <c r="F421" s="227">
        <f t="shared" si="70"/>
        <v>150</v>
      </c>
      <c r="G421" s="227">
        <f t="shared" si="70"/>
        <v>150</v>
      </c>
      <c r="H421" s="227">
        <f aca="true" t="shared" si="71" ref="H421:I424">H422</f>
        <v>0</v>
      </c>
      <c r="I421" s="227">
        <f t="shared" si="71"/>
        <v>0</v>
      </c>
    </row>
    <row r="422" spans="1:9" s="58" customFormat="1" ht="13.5">
      <c r="A422" s="45" t="s">
        <v>27</v>
      </c>
      <c r="B422" s="203" t="s">
        <v>610</v>
      </c>
      <c r="C422" s="289"/>
      <c r="D422" s="27"/>
      <c r="E422" s="227">
        <f t="shared" si="70"/>
        <v>0</v>
      </c>
      <c r="F422" s="227">
        <f t="shared" si="70"/>
        <v>150</v>
      </c>
      <c r="G422" s="227">
        <f t="shared" si="70"/>
        <v>150</v>
      </c>
      <c r="H422" s="227">
        <f t="shared" si="71"/>
        <v>0</v>
      </c>
      <c r="I422" s="227">
        <f t="shared" si="71"/>
        <v>0</v>
      </c>
    </row>
    <row r="423" spans="1:9" s="58" customFormat="1" ht="13.5">
      <c r="A423" s="45" t="s">
        <v>88</v>
      </c>
      <c r="B423" s="35" t="s">
        <v>609</v>
      </c>
      <c r="C423" s="289"/>
      <c r="D423" s="27"/>
      <c r="E423" s="227">
        <f t="shared" si="70"/>
        <v>0</v>
      </c>
      <c r="F423" s="227">
        <f>F426</f>
        <v>150</v>
      </c>
      <c r="G423" s="227">
        <f>G426</f>
        <v>150</v>
      </c>
      <c r="H423" s="227">
        <f t="shared" si="71"/>
        <v>0</v>
      </c>
      <c r="I423" s="227">
        <f t="shared" si="71"/>
        <v>0</v>
      </c>
    </row>
    <row r="424" spans="1:9" s="58" customFormat="1" ht="30.75" customHeight="1" hidden="1">
      <c r="A424" s="45" t="s">
        <v>149</v>
      </c>
      <c r="B424" s="35" t="s">
        <v>609</v>
      </c>
      <c r="C424" s="289" t="s">
        <v>162</v>
      </c>
      <c r="D424" s="27"/>
      <c r="E424" s="227">
        <f t="shared" si="70"/>
        <v>0</v>
      </c>
      <c r="F424" s="227">
        <f t="shared" si="70"/>
        <v>0</v>
      </c>
      <c r="G424" s="227">
        <f t="shared" si="70"/>
        <v>0</v>
      </c>
      <c r="H424" s="227">
        <f t="shared" si="71"/>
        <v>0</v>
      </c>
      <c r="I424" s="227">
        <f t="shared" si="71"/>
        <v>0</v>
      </c>
    </row>
    <row r="425" spans="1:9" s="58" customFormat="1" ht="16.5" customHeight="1" hidden="1">
      <c r="A425" s="45" t="s">
        <v>94</v>
      </c>
      <c r="B425" s="35" t="s">
        <v>609</v>
      </c>
      <c r="C425" s="289" t="s">
        <v>162</v>
      </c>
      <c r="D425" s="27" t="s">
        <v>92</v>
      </c>
      <c r="E425" s="227"/>
      <c r="F425" s="227"/>
      <c r="G425" s="227"/>
      <c r="H425" s="227"/>
      <c r="I425" s="227"/>
    </row>
    <row r="426" spans="1:9" s="58" customFormat="1" ht="16.5" customHeight="1">
      <c r="A426" s="45" t="s">
        <v>728</v>
      </c>
      <c r="B426" s="35" t="s">
        <v>609</v>
      </c>
      <c r="C426" s="289" t="s">
        <v>733</v>
      </c>
      <c r="D426" s="27"/>
      <c r="E426" s="227">
        <f>E427</f>
        <v>0</v>
      </c>
      <c r="F426" s="227">
        <f>F427</f>
        <v>150</v>
      </c>
      <c r="G426" s="227">
        <f>G427</f>
        <v>150</v>
      </c>
      <c r="H426" s="227">
        <f>H427</f>
        <v>150</v>
      </c>
      <c r="I426" s="227">
        <f>I427</f>
        <v>0</v>
      </c>
    </row>
    <row r="427" spans="1:9" s="58" customFormat="1" ht="16.5" customHeight="1">
      <c r="A427" s="45" t="s">
        <v>94</v>
      </c>
      <c r="B427" s="35" t="s">
        <v>609</v>
      </c>
      <c r="C427" s="289" t="s">
        <v>733</v>
      </c>
      <c r="D427" s="27" t="s">
        <v>92</v>
      </c>
      <c r="E427" s="227">
        <f>'Пр.7 Р.П. ЦС. ВР'!E60</f>
        <v>0</v>
      </c>
      <c r="F427" s="227">
        <f>'Пр.7 Р.П. ЦС. ВР'!F60</f>
        <v>150</v>
      </c>
      <c r="G427" s="227">
        <f>E427+F427</f>
        <v>150</v>
      </c>
      <c r="H427" s="227">
        <f>'Пр.7 Р.П. ЦС. ВР'!G60</f>
        <v>150</v>
      </c>
      <c r="I427" s="227">
        <f>'Пр.7 Р.П. ЦС. ВР'!H60</f>
        <v>0</v>
      </c>
    </row>
    <row r="428" spans="1:9" ht="13.5">
      <c r="A428" s="30" t="s">
        <v>47</v>
      </c>
      <c r="B428" s="290" t="s">
        <v>305</v>
      </c>
      <c r="C428" s="203"/>
      <c r="D428" s="27"/>
      <c r="E428" s="227">
        <f>E429</f>
        <v>16204.728</v>
      </c>
      <c r="F428" s="227">
        <f>F429</f>
        <v>-5073.8</v>
      </c>
      <c r="G428" s="227">
        <f>G429</f>
        <v>11130.928</v>
      </c>
      <c r="H428" s="227">
        <f>H429</f>
        <v>16116.900000000001</v>
      </c>
      <c r="I428" s="227">
        <f>I429</f>
        <v>15741.595999999998</v>
      </c>
    </row>
    <row r="429" spans="1:9" ht="13.5">
      <c r="A429" s="30" t="s">
        <v>47</v>
      </c>
      <c r="B429" s="289" t="s">
        <v>304</v>
      </c>
      <c r="C429" s="203"/>
      <c r="D429" s="27"/>
      <c r="E429" s="227">
        <f>E430+E440+E443+E446+E449+E452+E455+E462+E467+E470+E473+E476+E481+E491</f>
        <v>16204.728</v>
      </c>
      <c r="F429" s="227">
        <f>F430+F440+F443+F446+F449+F452+F455+F462+F467+F470+F473+F476+F481+F491</f>
        <v>-5073.8</v>
      </c>
      <c r="G429" s="227">
        <f>G430+G440+G443+G446+G449+G452+G455+G462+G467+G470+G473+G476+G481+G491</f>
        <v>11130.928</v>
      </c>
      <c r="H429" s="227">
        <f>H430+H440+H443+H446+H449+H452+H455+H462+H467+H470+H473+H476+H481+H491</f>
        <v>16116.900000000001</v>
      </c>
      <c r="I429" s="227">
        <f>I430+I440+I443+I446+I449+I452+I455+I462+I467+I470+I473+I476+I481+I491</f>
        <v>15741.595999999998</v>
      </c>
    </row>
    <row r="430" spans="1:9" ht="13.5">
      <c r="A430" s="30" t="s">
        <v>498</v>
      </c>
      <c r="B430" s="35" t="s">
        <v>309</v>
      </c>
      <c r="C430" s="203"/>
      <c r="D430" s="27"/>
      <c r="E430" s="227">
        <f>E431+E434+E437</f>
        <v>5278.8</v>
      </c>
      <c r="F430" s="227">
        <f>F431+F434+F437</f>
        <v>-3831.3</v>
      </c>
      <c r="G430" s="227">
        <f>G431+G434+G437</f>
        <v>1447.5</v>
      </c>
      <c r="H430" s="227">
        <f>H431+H434+H437</f>
        <v>5490</v>
      </c>
      <c r="I430" s="227">
        <f>I431+I434+I437</f>
        <v>4946.999999999999</v>
      </c>
    </row>
    <row r="431" spans="1:9" ht="13.5" customHeight="1">
      <c r="A431" s="30" t="s">
        <v>152</v>
      </c>
      <c r="B431" s="35" t="s">
        <v>309</v>
      </c>
      <c r="C431" s="203">
        <v>110</v>
      </c>
      <c r="D431" s="27"/>
      <c r="E431" s="227">
        <f>E432</f>
        <v>4779.5</v>
      </c>
      <c r="F431" s="227">
        <f>F432</f>
        <v>-3406.5</v>
      </c>
      <c r="G431" s="227">
        <f>G432</f>
        <v>1373</v>
      </c>
      <c r="H431" s="227">
        <f>H432</f>
        <v>4970.7</v>
      </c>
      <c r="I431" s="227">
        <f>I432</f>
        <v>4406.9</v>
      </c>
    </row>
    <row r="432" spans="1:9" ht="13.5">
      <c r="A432" s="30" t="s">
        <v>24</v>
      </c>
      <c r="B432" s="35" t="s">
        <v>309</v>
      </c>
      <c r="C432" s="203">
        <v>110</v>
      </c>
      <c r="D432" s="27" t="s">
        <v>23</v>
      </c>
      <c r="E432" s="227">
        <f>'Пр.7 Р.П. ЦС. ВР'!E72</f>
        <v>4779.5</v>
      </c>
      <c r="F432" s="227">
        <f>'Пр.7 Р.П. ЦС. ВР'!F72</f>
        <v>-3406.5</v>
      </c>
      <c r="G432" s="227">
        <f>'Пр.7 Р.П. ЦС. ВР'!G72</f>
        <v>1373</v>
      </c>
      <c r="H432" s="227">
        <f>'Пр.7 Р.П. ЦС. ВР'!H72</f>
        <v>4970.7</v>
      </c>
      <c r="I432" s="227">
        <f>'Пр.7 Р.П. ЦС. ВР'!I72</f>
        <v>4406.9</v>
      </c>
    </row>
    <row r="433" spans="1:9" ht="13.5" hidden="1">
      <c r="A433" s="30" t="s">
        <v>68</v>
      </c>
      <c r="B433" s="35" t="s">
        <v>309</v>
      </c>
      <c r="C433" s="203">
        <v>110</v>
      </c>
      <c r="D433" s="27" t="s">
        <v>69</v>
      </c>
      <c r="E433" s="227" t="e">
        <f>#REF!</f>
        <v>#REF!</v>
      </c>
      <c r="F433" s="227" t="e">
        <f>#REF!</f>
        <v>#REF!</v>
      </c>
      <c r="G433" s="227" t="e">
        <f>#REF!</f>
        <v>#REF!</v>
      </c>
      <c r="H433" s="227" t="e">
        <f>#REF!</f>
        <v>#REF!</v>
      </c>
      <c r="I433" s="227" t="e">
        <f>#REF!</f>
        <v>#REF!</v>
      </c>
    </row>
    <row r="434" spans="1:9" ht="26.25">
      <c r="A434" s="30" t="s">
        <v>148</v>
      </c>
      <c r="B434" s="35" t="s">
        <v>309</v>
      </c>
      <c r="C434" s="289" t="s">
        <v>162</v>
      </c>
      <c r="D434" s="27"/>
      <c r="E434" s="227">
        <f>E435</f>
        <v>494.3</v>
      </c>
      <c r="F434" s="227">
        <f>F435</f>
        <v>-419.9</v>
      </c>
      <c r="G434" s="227">
        <f>G435</f>
        <v>74.40000000000003</v>
      </c>
      <c r="H434" s="227">
        <f>H435</f>
        <v>514.1</v>
      </c>
      <c r="I434" s="227">
        <f>I435</f>
        <v>534.7</v>
      </c>
    </row>
    <row r="435" spans="1:9" ht="13.5">
      <c r="A435" s="30" t="s">
        <v>24</v>
      </c>
      <c r="B435" s="35" t="s">
        <v>309</v>
      </c>
      <c r="C435" s="289" t="s">
        <v>162</v>
      </c>
      <c r="D435" s="27" t="s">
        <v>23</v>
      </c>
      <c r="E435" s="227">
        <f>'Пр.7 Р.П. ЦС. ВР'!E74</f>
        <v>494.3</v>
      </c>
      <c r="F435" s="227">
        <f>'Пр.7 Р.П. ЦС. ВР'!F74</f>
        <v>-419.9</v>
      </c>
      <c r="G435" s="227">
        <f>'Пр.7 Р.П. ЦС. ВР'!G74</f>
        <v>74.40000000000003</v>
      </c>
      <c r="H435" s="227">
        <f>'Пр.7 Р.П. ЦС. ВР'!H74</f>
        <v>514.1</v>
      </c>
      <c r="I435" s="227">
        <f>'Пр.7 Р.П. ЦС. ВР'!I74</f>
        <v>534.7</v>
      </c>
    </row>
    <row r="436" spans="1:9" ht="13.5" hidden="1">
      <c r="A436" s="30" t="s">
        <v>68</v>
      </c>
      <c r="B436" s="35" t="s">
        <v>309</v>
      </c>
      <c r="C436" s="289" t="s">
        <v>162</v>
      </c>
      <c r="D436" s="27" t="s">
        <v>69</v>
      </c>
      <c r="E436" s="227" t="e">
        <f>#REF!</f>
        <v>#REF!</v>
      </c>
      <c r="F436" s="227" t="e">
        <f>#REF!</f>
        <v>#REF!</v>
      </c>
      <c r="G436" s="227" t="e">
        <f>#REF!</f>
        <v>#REF!</v>
      </c>
      <c r="H436" s="227" t="e">
        <f>#REF!</f>
        <v>#REF!</v>
      </c>
      <c r="I436" s="227" t="e">
        <f>#REF!</f>
        <v>#REF!</v>
      </c>
    </row>
    <row r="437" spans="1:9" ht="14.25" customHeight="1">
      <c r="A437" s="30" t="s">
        <v>153</v>
      </c>
      <c r="B437" s="35" t="s">
        <v>309</v>
      </c>
      <c r="C437" s="289" t="s">
        <v>157</v>
      </c>
      <c r="D437" s="27"/>
      <c r="E437" s="227">
        <f>E438</f>
        <v>5</v>
      </c>
      <c r="F437" s="227">
        <f>F438</f>
        <v>-4.9</v>
      </c>
      <c r="G437" s="227">
        <f>G438</f>
        <v>0.09999999999999964</v>
      </c>
      <c r="H437" s="227">
        <f>H438</f>
        <v>5.2</v>
      </c>
      <c r="I437" s="227">
        <f>I438</f>
        <v>5.4</v>
      </c>
    </row>
    <row r="438" spans="1:9" s="25" customFormat="1" ht="13.5">
      <c r="A438" s="30" t="s">
        <v>24</v>
      </c>
      <c r="B438" s="35" t="s">
        <v>309</v>
      </c>
      <c r="C438" s="289" t="s">
        <v>157</v>
      </c>
      <c r="D438" s="27" t="s">
        <v>23</v>
      </c>
      <c r="E438" s="227">
        <f>'Пр.7 Р.П. ЦС. ВР'!E75</f>
        <v>5</v>
      </c>
      <c r="F438" s="227">
        <f>'Пр.7 Р.П. ЦС. ВР'!F75</f>
        <v>-4.9</v>
      </c>
      <c r="G438" s="227">
        <f>'Пр.7 Р.П. ЦС. ВР'!G75</f>
        <v>0.09999999999999964</v>
      </c>
      <c r="H438" s="227">
        <f>'Пр.7 Р.П. ЦС. ВР'!H75</f>
        <v>5.2</v>
      </c>
      <c r="I438" s="227">
        <f>'Пр.7 Р.П. ЦС. ВР'!I75</f>
        <v>5.4</v>
      </c>
    </row>
    <row r="439" spans="1:9" ht="13.5" hidden="1">
      <c r="A439" s="30" t="s">
        <v>68</v>
      </c>
      <c r="B439" s="35" t="s">
        <v>309</v>
      </c>
      <c r="C439" s="289" t="s">
        <v>157</v>
      </c>
      <c r="D439" s="27" t="s">
        <v>69</v>
      </c>
      <c r="E439" s="227" t="e">
        <f>#REF!</f>
        <v>#REF!</v>
      </c>
      <c r="F439" s="227" t="e">
        <f>#REF!</f>
        <v>#REF!</v>
      </c>
      <c r="G439" s="227" t="e">
        <f>#REF!</f>
        <v>#REF!</v>
      </c>
      <c r="H439" s="227" t="e">
        <f>#REF!</f>
        <v>#REF!</v>
      </c>
      <c r="I439" s="227" t="e">
        <f>#REF!</f>
        <v>#REF!</v>
      </c>
    </row>
    <row r="440" spans="1:9" ht="13.5">
      <c r="A440" s="30" t="s">
        <v>485</v>
      </c>
      <c r="B440" s="48" t="s">
        <v>350</v>
      </c>
      <c r="C440" s="289"/>
      <c r="D440" s="27"/>
      <c r="E440" s="227">
        <f aca="true" t="shared" si="72" ref="E440:I441">E441</f>
        <v>1000</v>
      </c>
      <c r="F440" s="227">
        <f t="shared" si="72"/>
        <v>0</v>
      </c>
      <c r="G440" s="227">
        <f t="shared" si="72"/>
        <v>1000</v>
      </c>
      <c r="H440" s="227">
        <f t="shared" si="72"/>
        <v>1000</v>
      </c>
      <c r="I440" s="227">
        <f t="shared" si="72"/>
        <v>1000</v>
      </c>
    </row>
    <row r="441" spans="1:9" ht="26.25">
      <c r="A441" s="30" t="s">
        <v>16</v>
      </c>
      <c r="B441" s="48" t="s">
        <v>350</v>
      </c>
      <c r="C441" s="289" t="s">
        <v>13</v>
      </c>
      <c r="D441" s="27"/>
      <c r="E441" s="227">
        <f t="shared" si="72"/>
        <v>1000</v>
      </c>
      <c r="F441" s="227">
        <f t="shared" si="72"/>
        <v>0</v>
      </c>
      <c r="G441" s="227">
        <f t="shared" si="72"/>
        <v>1000</v>
      </c>
      <c r="H441" s="227">
        <f t="shared" si="72"/>
        <v>1000</v>
      </c>
      <c r="I441" s="227">
        <f t="shared" si="72"/>
        <v>1000</v>
      </c>
    </row>
    <row r="442" spans="1:9" s="34" customFormat="1" ht="13.5">
      <c r="A442" s="30" t="s">
        <v>38</v>
      </c>
      <c r="B442" s="48" t="s">
        <v>350</v>
      </c>
      <c r="C442" s="289" t="s">
        <v>13</v>
      </c>
      <c r="D442" s="27" t="s">
        <v>37</v>
      </c>
      <c r="E442" s="227">
        <f>'Пр.7 Р.П. ЦС. ВР'!E267</f>
        <v>1000</v>
      </c>
      <c r="F442" s="227">
        <f>'Пр.7 Р.П. ЦС. ВР'!F267</f>
        <v>0</v>
      </c>
      <c r="G442" s="227">
        <f>'Пр.7 Р.П. ЦС. ВР'!G267</f>
        <v>1000</v>
      </c>
      <c r="H442" s="227">
        <f>'Пр.7 Р.П. ЦС. ВР'!H267</f>
        <v>1000</v>
      </c>
      <c r="I442" s="227">
        <f>'Пр.7 Р.П. ЦС. ВР'!I267</f>
        <v>1000</v>
      </c>
    </row>
    <row r="443" spans="1:9" ht="26.25">
      <c r="A443" s="30" t="s">
        <v>497</v>
      </c>
      <c r="B443" s="35" t="s">
        <v>310</v>
      </c>
      <c r="C443" s="289"/>
      <c r="D443" s="27"/>
      <c r="E443" s="227">
        <f aca="true" t="shared" si="73" ref="E443:I444">E444</f>
        <v>348</v>
      </c>
      <c r="F443" s="227">
        <f t="shared" si="73"/>
        <v>-12.8</v>
      </c>
      <c r="G443" s="227">
        <f t="shared" si="73"/>
        <v>335.2</v>
      </c>
      <c r="H443" s="227">
        <f t="shared" si="73"/>
        <v>361.9</v>
      </c>
      <c r="I443" s="227">
        <f t="shared" si="73"/>
        <v>376.4</v>
      </c>
    </row>
    <row r="444" spans="1:9" ht="26.25">
      <c r="A444" s="30" t="s">
        <v>148</v>
      </c>
      <c r="B444" s="35" t="s">
        <v>310</v>
      </c>
      <c r="C444" s="289" t="s">
        <v>162</v>
      </c>
      <c r="D444" s="27"/>
      <c r="E444" s="227">
        <f t="shared" si="73"/>
        <v>348</v>
      </c>
      <c r="F444" s="227">
        <f t="shared" si="73"/>
        <v>-12.8</v>
      </c>
      <c r="G444" s="227">
        <f t="shared" si="73"/>
        <v>335.2</v>
      </c>
      <c r="H444" s="227">
        <f t="shared" si="73"/>
        <v>361.9</v>
      </c>
      <c r="I444" s="227">
        <f t="shared" si="73"/>
        <v>376.4</v>
      </c>
    </row>
    <row r="445" spans="1:9" ht="12" customHeight="1">
      <c r="A445" s="30" t="s">
        <v>24</v>
      </c>
      <c r="B445" s="35" t="s">
        <v>310</v>
      </c>
      <c r="C445" s="289" t="s">
        <v>162</v>
      </c>
      <c r="D445" s="27" t="s">
        <v>23</v>
      </c>
      <c r="E445" s="227">
        <f>'Пр.7 Р.П. ЦС. ВР'!E77</f>
        <v>348</v>
      </c>
      <c r="F445" s="227">
        <f>'Пр.7 Р.П. ЦС. ВР'!F77</f>
        <v>-12.8</v>
      </c>
      <c r="G445" s="227">
        <f>'Пр.7 Р.П. ЦС. ВР'!G77</f>
        <v>335.2</v>
      </c>
      <c r="H445" s="227">
        <f>'Пр.7 Р.П. ЦС. ВР'!H77</f>
        <v>361.9</v>
      </c>
      <c r="I445" s="227">
        <f>'Пр.7 Р.П. ЦС. ВР'!I77</f>
        <v>376.4</v>
      </c>
    </row>
    <row r="446" spans="1:9" ht="13.5" customHeight="1">
      <c r="A446" s="30" t="s">
        <v>478</v>
      </c>
      <c r="B446" s="35" t="s">
        <v>311</v>
      </c>
      <c r="C446" s="289"/>
      <c r="D446" s="27"/>
      <c r="E446" s="227">
        <f aca="true" t="shared" si="74" ref="E446:I447">E447</f>
        <v>261.1</v>
      </c>
      <c r="F446" s="227">
        <f t="shared" si="74"/>
        <v>42</v>
      </c>
      <c r="G446" s="227">
        <f t="shared" si="74"/>
        <v>303.1</v>
      </c>
      <c r="H446" s="227">
        <f t="shared" si="74"/>
        <v>300</v>
      </c>
      <c r="I446" s="227">
        <f t="shared" si="74"/>
        <v>300</v>
      </c>
    </row>
    <row r="447" spans="1:9" ht="26.25">
      <c r="A447" s="30" t="s">
        <v>148</v>
      </c>
      <c r="B447" s="35" t="s">
        <v>311</v>
      </c>
      <c r="C447" s="289" t="s">
        <v>162</v>
      </c>
      <c r="D447" s="27"/>
      <c r="E447" s="227">
        <f t="shared" si="74"/>
        <v>261.1</v>
      </c>
      <c r="F447" s="227">
        <f t="shared" si="74"/>
        <v>42</v>
      </c>
      <c r="G447" s="227">
        <f t="shared" si="74"/>
        <v>303.1</v>
      </c>
      <c r="H447" s="227">
        <f t="shared" si="74"/>
        <v>300</v>
      </c>
      <c r="I447" s="227">
        <f t="shared" si="74"/>
        <v>300</v>
      </c>
    </row>
    <row r="448" spans="1:9" ht="13.5">
      <c r="A448" s="30" t="s">
        <v>24</v>
      </c>
      <c r="B448" s="35" t="s">
        <v>311</v>
      </c>
      <c r="C448" s="289" t="s">
        <v>162</v>
      </c>
      <c r="D448" s="27" t="s">
        <v>23</v>
      </c>
      <c r="E448" s="227">
        <f>'Пр.7 Р.П. ЦС. ВР'!E79</f>
        <v>261.1</v>
      </c>
      <c r="F448" s="227">
        <f>'Пр.7 Р.П. ЦС. ВР'!F79</f>
        <v>42</v>
      </c>
      <c r="G448" s="227">
        <f>'Пр.7 Р.П. ЦС. ВР'!G79</f>
        <v>303.1</v>
      </c>
      <c r="H448" s="227">
        <f>'Пр.7 Р.П. ЦС. ВР'!H79</f>
        <v>300</v>
      </c>
      <c r="I448" s="227">
        <f>'Пр.7 Р.П. ЦС. ВР'!I79</f>
        <v>300</v>
      </c>
    </row>
    <row r="449" spans="1:9" ht="13.5">
      <c r="A449" s="30" t="s">
        <v>496</v>
      </c>
      <c r="B449" s="35" t="s">
        <v>312</v>
      </c>
      <c r="C449" s="289"/>
      <c r="D449" s="27"/>
      <c r="E449" s="227">
        <f aca="true" t="shared" si="75" ref="E449:I450">E450</f>
        <v>21.528</v>
      </c>
      <c r="F449" s="227">
        <f t="shared" si="75"/>
        <v>0.8</v>
      </c>
      <c r="G449" s="227">
        <f t="shared" si="75"/>
        <v>22.328</v>
      </c>
      <c r="H449" s="227">
        <f t="shared" si="75"/>
        <v>22.4</v>
      </c>
      <c r="I449" s="227">
        <f t="shared" si="75"/>
        <v>23.296</v>
      </c>
    </row>
    <row r="450" spans="1:9" ht="16.5" customHeight="1">
      <c r="A450" s="30" t="s">
        <v>153</v>
      </c>
      <c r="B450" s="35" t="s">
        <v>312</v>
      </c>
      <c r="C450" s="289" t="s">
        <v>157</v>
      </c>
      <c r="D450" s="27"/>
      <c r="E450" s="227">
        <f t="shared" si="75"/>
        <v>21.528</v>
      </c>
      <c r="F450" s="227">
        <f t="shared" si="75"/>
        <v>0.8</v>
      </c>
      <c r="G450" s="227">
        <f t="shared" si="75"/>
        <v>22.328</v>
      </c>
      <c r="H450" s="227">
        <f t="shared" si="75"/>
        <v>22.4</v>
      </c>
      <c r="I450" s="227">
        <f t="shared" si="75"/>
        <v>23.296</v>
      </c>
    </row>
    <row r="451" spans="1:9" ht="13.5">
      <c r="A451" s="30" t="s">
        <v>24</v>
      </c>
      <c r="B451" s="35" t="s">
        <v>312</v>
      </c>
      <c r="C451" s="289" t="s">
        <v>157</v>
      </c>
      <c r="D451" s="27" t="s">
        <v>23</v>
      </c>
      <c r="E451" s="227">
        <f>'Пр.7 Р.П. ЦС. ВР'!E81</f>
        <v>21.528</v>
      </c>
      <c r="F451" s="227">
        <f>'Пр.7 Р.П. ЦС. ВР'!F81</f>
        <v>0.8</v>
      </c>
      <c r="G451" s="227">
        <f>'Пр.7 Р.П. ЦС. ВР'!G81</f>
        <v>22.328</v>
      </c>
      <c r="H451" s="227">
        <f>'Пр.7 Р.П. ЦС. ВР'!H81</f>
        <v>22.4</v>
      </c>
      <c r="I451" s="227">
        <f>'Пр.7 Р.П. ЦС. ВР'!I81</f>
        <v>23.296</v>
      </c>
    </row>
    <row r="452" spans="1:9" ht="13.5">
      <c r="A452" s="30" t="s">
        <v>106</v>
      </c>
      <c r="B452" s="35" t="s">
        <v>366</v>
      </c>
      <c r="C452" s="289"/>
      <c r="D452" s="27"/>
      <c r="E452" s="227">
        <f aca="true" t="shared" si="76" ref="E452:I453">E453</f>
        <v>1956</v>
      </c>
      <c r="F452" s="227">
        <f t="shared" si="76"/>
        <v>-1400</v>
      </c>
      <c r="G452" s="227">
        <f t="shared" si="76"/>
        <v>556</v>
      </c>
      <c r="H452" s="227">
        <f t="shared" si="76"/>
        <v>1534.2</v>
      </c>
      <c r="I452" s="227">
        <f t="shared" si="76"/>
        <v>1595.6</v>
      </c>
    </row>
    <row r="453" spans="1:9" ht="26.25">
      <c r="A453" s="30" t="s">
        <v>148</v>
      </c>
      <c r="B453" s="35" t="s">
        <v>366</v>
      </c>
      <c r="C453" s="289" t="s">
        <v>162</v>
      </c>
      <c r="D453" s="27"/>
      <c r="E453" s="227">
        <f t="shared" si="76"/>
        <v>1956</v>
      </c>
      <c r="F453" s="227">
        <f t="shared" si="76"/>
        <v>-1400</v>
      </c>
      <c r="G453" s="227">
        <f t="shared" si="76"/>
        <v>556</v>
      </c>
      <c r="H453" s="227">
        <f t="shared" si="76"/>
        <v>1534.2</v>
      </c>
      <c r="I453" s="227">
        <f t="shared" si="76"/>
        <v>1595.6</v>
      </c>
    </row>
    <row r="454" spans="1:9" ht="13.5">
      <c r="A454" s="30" t="s">
        <v>15</v>
      </c>
      <c r="B454" s="35" t="s">
        <v>366</v>
      </c>
      <c r="C454" s="289" t="s">
        <v>162</v>
      </c>
      <c r="D454" s="27" t="s">
        <v>14</v>
      </c>
      <c r="E454" s="227">
        <f>'Пр.7 Р.П. ЦС. ВР'!E215</f>
        <v>1956</v>
      </c>
      <c r="F454" s="227">
        <f>'Пр.7 Р.П. ЦС. ВР'!F215</f>
        <v>-1400</v>
      </c>
      <c r="G454" s="227">
        <f>'Пр.7 Р.П. ЦС. ВР'!G215</f>
        <v>556</v>
      </c>
      <c r="H454" s="227">
        <f>'Пр.7 Р.П. ЦС. ВР'!H215</f>
        <v>1534.2</v>
      </c>
      <c r="I454" s="227">
        <f>'Пр.7 Р.П. ЦС. ВР'!I215</f>
        <v>1595.6</v>
      </c>
    </row>
    <row r="455" spans="1:9" ht="28.5" customHeight="1">
      <c r="A455" s="30" t="s">
        <v>461</v>
      </c>
      <c r="B455" s="35" t="s">
        <v>359</v>
      </c>
      <c r="C455" s="289"/>
      <c r="D455" s="27"/>
      <c r="E455" s="227">
        <f aca="true" t="shared" si="77" ref="E455:I456">E456</f>
        <v>1205</v>
      </c>
      <c r="F455" s="227">
        <f t="shared" si="77"/>
        <v>0</v>
      </c>
      <c r="G455" s="227">
        <f t="shared" si="77"/>
        <v>1205</v>
      </c>
      <c r="H455" s="227">
        <f t="shared" si="77"/>
        <v>1253.2</v>
      </c>
      <c r="I455" s="227">
        <f t="shared" si="77"/>
        <v>1303.3</v>
      </c>
    </row>
    <row r="456" spans="1:9" ht="26.25">
      <c r="A456" s="30" t="s">
        <v>148</v>
      </c>
      <c r="B456" s="35" t="s">
        <v>359</v>
      </c>
      <c r="C456" s="289" t="s">
        <v>162</v>
      </c>
      <c r="D456" s="27"/>
      <c r="E456" s="227">
        <f t="shared" si="77"/>
        <v>1205</v>
      </c>
      <c r="F456" s="227">
        <f t="shared" si="77"/>
        <v>0</v>
      </c>
      <c r="G456" s="227">
        <f t="shared" si="77"/>
        <v>1205</v>
      </c>
      <c r="H456" s="227">
        <f t="shared" si="77"/>
        <v>1253.2</v>
      </c>
      <c r="I456" s="227">
        <f t="shared" si="77"/>
        <v>1303.3</v>
      </c>
    </row>
    <row r="457" spans="1:9" ht="13.5">
      <c r="A457" s="30" t="s">
        <v>7</v>
      </c>
      <c r="B457" s="35" t="s">
        <v>359</v>
      </c>
      <c r="C457" s="289" t="s">
        <v>162</v>
      </c>
      <c r="D457" s="27" t="s">
        <v>6</v>
      </c>
      <c r="E457" s="227">
        <f>'Пр.7 Р.П. ЦС. ВР'!E227</f>
        <v>1205</v>
      </c>
      <c r="F457" s="227">
        <f>'Пр.7 Р.П. ЦС. ВР'!F227</f>
        <v>0</v>
      </c>
      <c r="G457" s="227">
        <f>'Пр.7 Р.П. ЦС. ВР'!G227</f>
        <v>1205</v>
      </c>
      <c r="H457" s="227">
        <f>'Пр.7 Р.П. ЦС. ВР'!H227</f>
        <v>1253.2</v>
      </c>
      <c r="I457" s="227">
        <f>'Пр.7 Р.П. ЦС. ВР'!I227</f>
        <v>1303.3</v>
      </c>
    </row>
    <row r="458" spans="1:9" ht="13.5" hidden="1">
      <c r="A458" s="30" t="s">
        <v>145</v>
      </c>
      <c r="B458" s="35" t="s">
        <v>111</v>
      </c>
      <c r="C458" s="289" t="s">
        <v>162</v>
      </c>
      <c r="D458" s="27" t="s">
        <v>37</v>
      </c>
      <c r="E458" s="227" t="e">
        <f>#REF!</f>
        <v>#REF!</v>
      </c>
      <c r="F458" s="227" t="e">
        <f>#REF!</f>
        <v>#REF!</v>
      </c>
      <c r="G458" s="227" t="e">
        <f>#REF!</f>
        <v>#REF!</v>
      </c>
      <c r="H458" s="227" t="e">
        <f>#REF!</f>
        <v>#REF!</v>
      </c>
      <c r="I458" s="227" t="e">
        <f>#REF!</f>
        <v>#REF!</v>
      </c>
    </row>
    <row r="459" spans="1:9" ht="13.5" hidden="1">
      <c r="A459" s="30" t="s">
        <v>495</v>
      </c>
      <c r="B459" s="35" t="s">
        <v>360</v>
      </c>
      <c r="C459" s="289"/>
      <c r="D459" s="27"/>
      <c r="E459" s="227" t="e">
        <f aca="true" t="shared" si="78" ref="E459:I460">E460</f>
        <v>#REF!</v>
      </c>
      <c r="F459" s="227" t="e">
        <f t="shared" si="78"/>
        <v>#REF!</v>
      </c>
      <c r="G459" s="227" t="e">
        <f t="shared" si="78"/>
        <v>#REF!</v>
      </c>
      <c r="H459" s="227" t="e">
        <f t="shared" si="78"/>
        <v>#REF!</v>
      </c>
      <c r="I459" s="227" t="e">
        <f t="shared" si="78"/>
        <v>#REF!</v>
      </c>
    </row>
    <row r="460" spans="1:9" ht="26.25" hidden="1">
      <c r="A460" s="30" t="s">
        <v>148</v>
      </c>
      <c r="B460" s="35" t="s">
        <v>360</v>
      </c>
      <c r="C460" s="289" t="s">
        <v>162</v>
      </c>
      <c r="D460" s="27"/>
      <c r="E460" s="227" t="e">
        <f t="shared" si="78"/>
        <v>#REF!</v>
      </c>
      <c r="F460" s="227" t="e">
        <f t="shared" si="78"/>
        <v>#REF!</v>
      </c>
      <c r="G460" s="227" t="e">
        <f t="shared" si="78"/>
        <v>#REF!</v>
      </c>
      <c r="H460" s="227" t="e">
        <f t="shared" si="78"/>
        <v>#REF!</v>
      </c>
      <c r="I460" s="227" t="e">
        <f t="shared" si="78"/>
        <v>#REF!</v>
      </c>
    </row>
    <row r="461" spans="1:9" ht="13.5" hidden="1">
      <c r="A461" s="30" t="s">
        <v>7</v>
      </c>
      <c r="B461" s="35" t="s">
        <v>360</v>
      </c>
      <c r="C461" s="289" t="s">
        <v>162</v>
      </c>
      <c r="D461" s="27" t="s">
        <v>6</v>
      </c>
      <c r="E461" s="227" t="e">
        <f>#REF!</f>
        <v>#REF!</v>
      </c>
      <c r="F461" s="227" t="e">
        <f>#REF!</f>
        <v>#REF!</v>
      </c>
      <c r="G461" s="227" t="e">
        <f>#REF!</f>
        <v>#REF!</v>
      </c>
      <c r="H461" s="227" t="e">
        <f>#REF!</f>
        <v>#REF!</v>
      </c>
      <c r="I461" s="227" t="e">
        <f>#REF!</f>
        <v>#REF!</v>
      </c>
    </row>
    <row r="462" spans="1:9" ht="15" customHeight="1">
      <c r="A462" s="30" t="s">
        <v>494</v>
      </c>
      <c r="B462" s="35" t="s">
        <v>332</v>
      </c>
      <c r="C462" s="289"/>
      <c r="D462" s="27"/>
      <c r="E462" s="227">
        <f aca="true" t="shared" si="79" ref="E462:I463">E463</f>
        <v>4800</v>
      </c>
      <c r="F462" s="227">
        <f t="shared" si="79"/>
        <v>0</v>
      </c>
      <c r="G462" s="227">
        <f t="shared" si="79"/>
        <v>4800</v>
      </c>
      <c r="H462" s="227">
        <f t="shared" si="79"/>
        <v>4800</v>
      </c>
      <c r="I462" s="227">
        <f t="shared" si="79"/>
        <v>4800</v>
      </c>
    </row>
    <row r="463" spans="1:9" ht="28.5" customHeight="1">
      <c r="A463" s="30" t="s">
        <v>148</v>
      </c>
      <c r="B463" s="35" t="s">
        <v>332</v>
      </c>
      <c r="C463" s="289" t="s">
        <v>162</v>
      </c>
      <c r="D463" s="27"/>
      <c r="E463" s="227">
        <f t="shared" si="79"/>
        <v>4800</v>
      </c>
      <c r="F463" s="227">
        <f t="shared" si="79"/>
        <v>0</v>
      </c>
      <c r="G463" s="227">
        <f t="shared" si="79"/>
        <v>4800</v>
      </c>
      <c r="H463" s="227">
        <f t="shared" si="79"/>
        <v>4800</v>
      </c>
      <c r="I463" s="227">
        <f t="shared" si="79"/>
        <v>4800</v>
      </c>
    </row>
    <row r="464" spans="1:9" ht="16.5" customHeight="1">
      <c r="A464" s="30" t="s">
        <v>68</v>
      </c>
      <c r="B464" s="35" t="s">
        <v>332</v>
      </c>
      <c r="C464" s="289" t="s">
        <v>162</v>
      </c>
      <c r="D464" s="27" t="s">
        <v>69</v>
      </c>
      <c r="E464" s="227">
        <f>'Пр.7 Р.П. ЦС. ВР'!E329</f>
        <v>4800</v>
      </c>
      <c r="F464" s="227">
        <f>'Пр.7 Р.П. ЦС. ВР'!F329</f>
        <v>0</v>
      </c>
      <c r="G464" s="227">
        <f>'Пр.7 Р.П. ЦС. ВР'!G329</f>
        <v>4800</v>
      </c>
      <c r="H464" s="227">
        <f>'Пр.7 Р.П. ЦС. ВР'!H329</f>
        <v>4800</v>
      </c>
      <c r="I464" s="227">
        <f>'Пр.7 Р.П. ЦС. ВР'!I329</f>
        <v>4800</v>
      </c>
    </row>
    <row r="465" spans="1:9" ht="26.25" hidden="1">
      <c r="A465" s="30" t="s">
        <v>153</v>
      </c>
      <c r="B465" s="35" t="s">
        <v>332</v>
      </c>
      <c r="C465" s="289" t="s">
        <v>157</v>
      </c>
      <c r="D465" s="27"/>
      <c r="E465" s="227">
        <v>0</v>
      </c>
      <c r="F465" s="227">
        <v>0</v>
      </c>
      <c r="G465" s="227">
        <v>0</v>
      </c>
      <c r="H465" s="227">
        <v>0</v>
      </c>
      <c r="I465" s="227">
        <v>0</v>
      </c>
    </row>
    <row r="466" spans="1:9" ht="13.5" hidden="1">
      <c r="A466" s="30" t="s">
        <v>68</v>
      </c>
      <c r="B466" s="35" t="s">
        <v>332</v>
      </c>
      <c r="C466" s="289" t="s">
        <v>157</v>
      </c>
      <c r="D466" s="27" t="s">
        <v>69</v>
      </c>
      <c r="E466" s="227" t="e">
        <f>'Пр.7 Р.П. ЦС. ВР'!#REF!</f>
        <v>#REF!</v>
      </c>
      <c r="F466" s="227" t="e">
        <f>'Пр.7 Р.П. ЦС. ВР'!#REF!</f>
        <v>#REF!</v>
      </c>
      <c r="G466" s="227" t="e">
        <f>'Пр.7 Р.П. ЦС. ВР'!#REF!</f>
        <v>#REF!</v>
      </c>
      <c r="H466" s="227">
        <f>'Пр.7 Р.П. ЦС. ВР'!G330</f>
        <v>0</v>
      </c>
      <c r="I466" s="227">
        <f>'Пр.7 Р.П. ЦС. ВР'!H330</f>
        <v>0</v>
      </c>
    </row>
    <row r="467" spans="1:9" ht="13.5" hidden="1">
      <c r="A467" s="30" t="s">
        <v>493</v>
      </c>
      <c r="B467" s="35" t="s">
        <v>333</v>
      </c>
      <c r="C467" s="289"/>
      <c r="D467" s="27"/>
      <c r="E467" s="227">
        <f aca="true" t="shared" si="80" ref="E467:I468">E468</f>
        <v>0</v>
      </c>
      <c r="F467" s="227">
        <f t="shared" si="80"/>
        <v>0</v>
      </c>
      <c r="G467" s="227">
        <f t="shared" si="80"/>
        <v>0</v>
      </c>
      <c r="H467" s="227">
        <f t="shared" si="80"/>
        <v>0</v>
      </c>
      <c r="I467" s="227">
        <f t="shared" si="80"/>
        <v>0</v>
      </c>
    </row>
    <row r="468" spans="1:9" ht="15" customHeight="1" hidden="1">
      <c r="A468" s="30" t="s">
        <v>148</v>
      </c>
      <c r="B468" s="35" t="s">
        <v>333</v>
      </c>
      <c r="C468" s="289" t="s">
        <v>162</v>
      </c>
      <c r="D468" s="27"/>
      <c r="E468" s="227">
        <f t="shared" si="80"/>
        <v>0</v>
      </c>
      <c r="F468" s="227">
        <f t="shared" si="80"/>
        <v>0</v>
      </c>
      <c r="G468" s="227">
        <f t="shared" si="80"/>
        <v>0</v>
      </c>
      <c r="H468" s="227">
        <f t="shared" si="80"/>
        <v>0</v>
      </c>
      <c r="I468" s="227">
        <f t="shared" si="80"/>
        <v>0</v>
      </c>
    </row>
    <row r="469" spans="1:9" ht="13.5" hidden="1">
      <c r="A469" s="30" t="s">
        <v>68</v>
      </c>
      <c r="B469" s="35" t="s">
        <v>333</v>
      </c>
      <c r="C469" s="289" t="s">
        <v>162</v>
      </c>
      <c r="D469" s="27" t="s">
        <v>69</v>
      </c>
      <c r="E469" s="227"/>
      <c r="F469" s="227"/>
      <c r="G469" s="227"/>
      <c r="H469" s="227"/>
      <c r="I469" s="227"/>
    </row>
    <row r="470" spans="1:9" ht="13.5" hidden="1">
      <c r="A470" s="30" t="s">
        <v>492</v>
      </c>
      <c r="B470" s="35" t="s">
        <v>334</v>
      </c>
      <c r="C470" s="289"/>
      <c r="D470" s="27"/>
      <c r="E470" s="227">
        <f aca="true" t="shared" si="81" ref="E470:I471">E471</f>
        <v>0</v>
      </c>
      <c r="F470" s="227">
        <f t="shared" si="81"/>
        <v>0</v>
      </c>
      <c r="G470" s="227">
        <f t="shared" si="81"/>
        <v>0</v>
      </c>
      <c r="H470" s="227">
        <f t="shared" si="81"/>
        <v>0</v>
      </c>
      <c r="I470" s="227">
        <f t="shared" si="81"/>
        <v>0</v>
      </c>
    </row>
    <row r="471" spans="1:9" ht="26.25" hidden="1">
      <c r="A471" s="30" t="s">
        <v>148</v>
      </c>
      <c r="B471" s="35" t="s">
        <v>334</v>
      </c>
      <c r="C471" s="289" t="s">
        <v>162</v>
      </c>
      <c r="D471" s="27"/>
      <c r="E471" s="227">
        <f t="shared" si="81"/>
        <v>0</v>
      </c>
      <c r="F471" s="227">
        <f t="shared" si="81"/>
        <v>0</v>
      </c>
      <c r="G471" s="227">
        <f t="shared" si="81"/>
        <v>0</v>
      </c>
      <c r="H471" s="227">
        <f t="shared" si="81"/>
        <v>0</v>
      </c>
      <c r="I471" s="227">
        <f t="shared" si="81"/>
        <v>0</v>
      </c>
    </row>
    <row r="472" spans="1:9" ht="13.5" hidden="1">
      <c r="A472" s="30" t="s">
        <v>68</v>
      </c>
      <c r="B472" s="35" t="s">
        <v>334</v>
      </c>
      <c r="C472" s="289" t="s">
        <v>162</v>
      </c>
      <c r="D472" s="27" t="s">
        <v>69</v>
      </c>
      <c r="E472" s="227"/>
      <c r="F472" s="227"/>
      <c r="G472" s="227"/>
      <c r="H472" s="227"/>
      <c r="I472" s="227"/>
    </row>
    <row r="473" spans="1:9" ht="12" customHeight="1">
      <c r="A473" s="30" t="s">
        <v>476</v>
      </c>
      <c r="B473" s="35" t="s">
        <v>308</v>
      </c>
      <c r="C473" s="289"/>
      <c r="D473" s="27"/>
      <c r="E473" s="227">
        <f aca="true" t="shared" si="82" ref="E473:I474">E474</f>
        <v>400</v>
      </c>
      <c r="F473" s="227">
        <f t="shared" si="82"/>
        <v>0</v>
      </c>
      <c r="G473" s="227">
        <f t="shared" si="82"/>
        <v>400</v>
      </c>
      <c r="H473" s="227">
        <f t="shared" si="82"/>
        <v>400</v>
      </c>
      <c r="I473" s="227">
        <f t="shared" si="82"/>
        <v>400</v>
      </c>
    </row>
    <row r="474" spans="1:9" ht="12" customHeight="1">
      <c r="A474" s="30" t="s">
        <v>80</v>
      </c>
      <c r="B474" s="35" t="s">
        <v>308</v>
      </c>
      <c r="C474" s="289" t="s">
        <v>121</v>
      </c>
      <c r="D474" s="27"/>
      <c r="E474" s="227">
        <f t="shared" si="82"/>
        <v>400</v>
      </c>
      <c r="F474" s="227">
        <f t="shared" si="82"/>
        <v>0</v>
      </c>
      <c r="G474" s="227">
        <f t="shared" si="82"/>
        <v>400</v>
      </c>
      <c r="H474" s="227">
        <f t="shared" si="82"/>
        <v>400</v>
      </c>
      <c r="I474" s="227">
        <f t="shared" si="82"/>
        <v>400</v>
      </c>
    </row>
    <row r="475" spans="1:9" ht="12.75" customHeight="1">
      <c r="A475" s="30" t="s">
        <v>54</v>
      </c>
      <c r="B475" s="35" t="s">
        <v>308</v>
      </c>
      <c r="C475" s="289" t="s">
        <v>121</v>
      </c>
      <c r="D475" s="27" t="s">
        <v>46</v>
      </c>
      <c r="E475" s="227">
        <f>'Пр.7 Р.П. ЦС. ВР'!E66</f>
        <v>400</v>
      </c>
      <c r="F475" s="227">
        <f>'Пр.7 Р.П. ЦС. ВР'!F66</f>
        <v>0</v>
      </c>
      <c r="G475" s="227">
        <f>'Пр.7 Р.П. ЦС. ВР'!G66</f>
        <v>400</v>
      </c>
      <c r="H475" s="227">
        <f>'Пр.7 Р.П. ЦС. ВР'!H66</f>
        <v>400</v>
      </c>
      <c r="I475" s="227">
        <f>'Пр.7 Р.П. ЦС. ВР'!I66</f>
        <v>400</v>
      </c>
    </row>
    <row r="476" spans="1:9" ht="38.25" customHeight="1">
      <c r="A476" s="30" t="s">
        <v>108</v>
      </c>
      <c r="B476" s="35" t="s">
        <v>375</v>
      </c>
      <c r="C476" s="289"/>
      <c r="D476" s="27"/>
      <c r="E476" s="227">
        <f>E477+E479</f>
        <v>534.3</v>
      </c>
      <c r="F476" s="227">
        <f>F477+F479</f>
        <v>0</v>
      </c>
      <c r="G476" s="227">
        <f>G477+G479</f>
        <v>534.3</v>
      </c>
      <c r="H476" s="227">
        <f>H477+H479</f>
        <v>543.2</v>
      </c>
      <c r="I476" s="227">
        <f>I477+I479</f>
        <v>571.5</v>
      </c>
    </row>
    <row r="477" spans="1:9" ht="15" customHeight="1">
      <c r="A477" s="30" t="s">
        <v>150</v>
      </c>
      <c r="B477" s="35" t="s">
        <v>375</v>
      </c>
      <c r="C477" s="289" t="s">
        <v>151</v>
      </c>
      <c r="D477" s="27"/>
      <c r="E477" s="227">
        <f>E478</f>
        <v>529.3</v>
      </c>
      <c r="F477" s="227">
        <f>F478</f>
        <v>0</v>
      </c>
      <c r="G477" s="227">
        <f>G478</f>
        <v>529.3</v>
      </c>
      <c r="H477" s="227">
        <f>H478</f>
        <v>537.2</v>
      </c>
      <c r="I477" s="227">
        <f>I478</f>
        <v>563.5</v>
      </c>
    </row>
    <row r="478" spans="1:9" ht="16.5" customHeight="1">
      <c r="A478" s="30" t="s">
        <v>90</v>
      </c>
      <c r="B478" s="35" t="s">
        <v>375</v>
      </c>
      <c r="C478" s="289" t="s">
        <v>151</v>
      </c>
      <c r="D478" s="27" t="s">
        <v>91</v>
      </c>
      <c r="E478" s="227">
        <f>'Пр.7 Р.П. ЦС. ВР'!E137</f>
        <v>529.3</v>
      </c>
      <c r="F478" s="227">
        <f>'Пр.7 Р.П. ЦС. ВР'!F137</f>
        <v>0</v>
      </c>
      <c r="G478" s="227">
        <f>'Пр.7 Р.П. ЦС. ВР'!G137</f>
        <v>529.3</v>
      </c>
      <c r="H478" s="227">
        <f>'Пр.7 Р.П. ЦС. ВР'!H137</f>
        <v>537.2</v>
      </c>
      <c r="I478" s="227">
        <f>'Пр.7 Р.П. ЦС. ВР'!I137</f>
        <v>563.5</v>
      </c>
    </row>
    <row r="479" spans="1:9" ht="26.25">
      <c r="A479" s="30" t="s">
        <v>148</v>
      </c>
      <c r="B479" s="35" t="s">
        <v>375</v>
      </c>
      <c r="C479" s="289" t="s">
        <v>162</v>
      </c>
      <c r="D479" s="27"/>
      <c r="E479" s="227">
        <f>E480</f>
        <v>5</v>
      </c>
      <c r="F479" s="227">
        <f>F480</f>
        <v>0</v>
      </c>
      <c r="G479" s="227">
        <f>G480</f>
        <v>5</v>
      </c>
      <c r="H479" s="227">
        <f>H480</f>
        <v>6</v>
      </c>
      <c r="I479" s="227">
        <f>I480</f>
        <v>8</v>
      </c>
    </row>
    <row r="480" spans="1:9" ht="13.5">
      <c r="A480" s="292" t="s">
        <v>90</v>
      </c>
      <c r="B480" s="35" t="s">
        <v>375</v>
      </c>
      <c r="C480" s="289" t="s">
        <v>162</v>
      </c>
      <c r="D480" s="27" t="s">
        <v>91</v>
      </c>
      <c r="E480" s="227">
        <f>'Пр.7 Р.П. ЦС. ВР'!E139</f>
        <v>5</v>
      </c>
      <c r="F480" s="227">
        <f>'Пр.7 Р.П. ЦС. ВР'!F139</f>
        <v>0</v>
      </c>
      <c r="G480" s="227">
        <f>'Пр.7 Р.П. ЦС. ВР'!G139</f>
        <v>5</v>
      </c>
      <c r="H480" s="227">
        <f>'Пр.7 Р.П. ЦС. ВР'!H139</f>
        <v>6</v>
      </c>
      <c r="I480" s="227">
        <f>'Пр.7 Р.П. ЦС. ВР'!I139</f>
        <v>8</v>
      </c>
    </row>
    <row r="481" spans="1:9" ht="12" customHeight="1">
      <c r="A481" s="32" t="s">
        <v>522</v>
      </c>
      <c r="B481" s="35" t="s">
        <v>523</v>
      </c>
      <c r="C481" s="289"/>
      <c r="D481" s="27"/>
      <c r="E481" s="227">
        <f>E482+E486</f>
        <v>400</v>
      </c>
      <c r="F481" s="227">
        <f>F482+F486</f>
        <v>127.5</v>
      </c>
      <c r="G481" s="227">
        <f>G482+G486</f>
        <v>527.5</v>
      </c>
      <c r="H481" s="227">
        <f>H482+H486</f>
        <v>412</v>
      </c>
      <c r="I481" s="227">
        <f>I482+I486</f>
        <v>424.5</v>
      </c>
    </row>
    <row r="482" spans="1:9" ht="13.5" customHeight="1">
      <c r="A482" s="30" t="s">
        <v>153</v>
      </c>
      <c r="B482" s="318" t="s">
        <v>523</v>
      </c>
      <c r="C482" s="318" t="s">
        <v>157</v>
      </c>
      <c r="D482" s="318"/>
      <c r="E482" s="227">
        <f>E483</f>
        <v>100</v>
      </c>
      <c r="F482" s="227">
        <f>F483</f>
        <v>127.5</v>
      </c>
      <c r="G482" s="227">
        <f>G483</f>
        <v>227.5</v>
      </c>
      <c r="H482" s="227">
        <f>H483</f>
        <v>100</v>
      </c>
      <c r="I482" s="227">
        <f>I483</f>
        <v>100</v>
      </c>
    </row>
    <row r="483" spans="1:9" ht="15" customHeight="1">
      <c r="A483" s="30" t="s">
        <v>24</v>
      </c>
      <c r="B483" s="318" t="s">
        <v>523</v>
      </c>
      <c r="C483" s="318" t="s">
        <v>157</v>
      </c>
      <c r="D483" s="318" t="s">
        <v>23</v>
      </c>
      <c r="E483" s="227">
        <f>'Пр.7 Р.П. ЦС. ВР'!E89</f>
        <v>100</v>
      </c>
      <c r="F483" s="227">
        <f>'Пр.7 Р.П. ЦС. ВР'!F89</f>
        <v>127.5</v>
      </c>
      <c r="G483" s="227">
        <f>'Пр.7 Р.П. ЦС. ВР'!G89</f>
        <v>227.5</v>
      </c>
      <c r="H483" s="227">
        <f>'Пр.7 Р.П. ЦС. ВР'!H89</f>
        <v>100</v>
      </c>
      <c r="I483" s="227">
        <f>'Пр.7 Р.П. ЦС. ВР'!I89</f>
        <v>100</v>
      </c>
    </row>
    <row r="484" spans="1:9" ht="13.5" customHeight="1" hidden="1">
      <c r="A484" s="30" t="s">
        <v>739</v>
      </c>
      <c r="B484" s="318" t="s">
        <v>523</v>
      </c>
      <c r="C484" s="318" t="s">
        <v>740</v>
      </c>
      <c r="D484" s="318"/>
      <c r="E484" s="227" t="e">
        <f>E485</f>
        <v>#REF!</v>
      </c>
      <c r="F484" s="227" t="e">
        <f>F485</f>
        <v>#REF!</v>
      </c>
      <c r="G484" s="227" t="e">
        <f>G485</f>
        <v>#REF!</v>
      </c>
      <c r="H484" s="227">
        <f>H485</f>
        <v>0</v>
      </c>
      <c r="I484" s="227">
        <f>I485</f>
        <v>0</v>
      </c>
    </row>
    <row r="485" spans="1:9" ht="13.5" customHeight="1" hidden="1">
      <c r="A485" s="30" t="s">
        <v>24</v>
      </c>
      <c r="B485" s="318" t="s">
        <v>523</v>
      </c>
      <c r="C485" s="318" t="s">
        <v>740</v>
      </c>
      <c r="D485" s="318" t="s">
        <v>23</v>
      </c>
      <c r="E485" s="227" t="e">
        <f>'Пр.7 Р.П. ЦС. ВР'!#REF!</f>
        <v>#REF!</v>
      </c>
      <c r="F485" s="227" t="e">
        <f>'Пр.7 Р.П. ЦС. ВР'!#REF!</f>
        <v>#REF!</v>
      </c>
      <c r="G485" s="227" t="e">
        <f>'Пр.7 Р.П. ЦС. ВР'!#REF!</f>
        <v>#REF!</v>
      </c>
      <c r="H485" s="227">
        <f>'Пр.7 Р.П. ЦС. ВР'!G85</f>
        <v>0</v>
      </c>
      <c r="I485" s="227">
        <f>'Пр.7 Р.П. ЦС. ВР'!H85</f>
        <v>0</v>
      </c>
    </row>
    <row r="486" spans="1:9" ht="24.75" customHeight="1">
      <c r="A486" s="30" t="s">
        <v>148</v>
      </c>
      <c r="B486" s="318" t="s">
        <v>523</v>
      </c>
      <c r="C486" s="318" t="s">
        <v>162</v>
      </c>
      <c r="D486" s="318"/>
      <c r="E486" s="227">
        <f>E487</f>
        <v>300</v>
      </c>
      <c r="F486" s="227">
        <f>F487</f>
        <v>0</v>
      </c>
      <c r="G486" s="227">
        <f>G487</f>
        <v>300</v>
      </c>
      <c r="H486" s="227">
        <f>H487</f>
        <v>312</v>
      </c>
      <c r="I486" s="227">
        <f>I487</f>
        <v>324.5</v>
      </c>
    </row>
    <row r="487" spans="1:9" ht="15" customHeight="1">
      <c r="A487" s="30" t="s">
        <v>24</v>
      </c>
      <c r="B487" s="318" t="s">
        <v>523</v>
      </c>
      <c r="C487" s="318" t="s">
        <v>162</v>
      </c>
      <c r="D487" s="318" t="s">
        <v>23</v>
      </c>
      <c r="E487" s="227">
        <f>'Пр.7 Р.П. ЦС. ВР'!E87</f>
        <v>300</v>
      </c>
      <c r="F487" s="227">
        <f>'Пр.7 Р.П. ЦС. ВР'!F87</f>
        <v>0</v>
      </c>
      <c r="G487" s="227">
        <f>'Пр.7 Р.П. ЦС. ВР'!G87</f>
        <v>300</v>
      </c>
      <c r="H487" s="227">
        <f>'Пр.7 Р.П. ЦС. ВР'!H87</f>
        <v>312</v>
      </c>
      <c r="I487" s="227">
        <f>'Пр.7 Р.П. ЦС. ВР'!I87</f>
        <v>324.5</v>
      </c>
    </row>
    <row r="488" spans="1:9" ht="16.5" customHeight="1" hidden="1">
      <c r="A488" s="30" t="s">
        <v>603</v>
      </c>
      <c r="B488" s="30" t="s">
        <v>594</v>
      </c>
      <c r="C488" s="30"/>
      <c r="D488" s="30"/>
      <c r="E488" s="227">
        <f aca="true" t="shared" si="83" ref="E488:I489">E489</f>
        <v>0</v>
      </c>
      <c r="F488" s="227">
        <f t="shared" si="83"/>
        <v>0</v>
      </c>
      <c r="G488" s="227">
        <f t="shared" si="83"/>
        <v>0</v>
      </c>
      <c r="H488" s="227">
        <f t="shared" si="83"/>
        <v>0</v>
      </c>
      <c r="I488" s="227">
        <f t="shared" si="83"/>
        <v>0</v>
      </c>
    </row>
    <row r="489" spans="1:9" ht="16.5" customHeight="1" hidden="1">
      <c r="A489" s="30" t="s">
        <v>153</v>
      </c>
      <c r="B489" s="30" t="s">
        <v>594</v>
      </c>
      <c r="C489" s="30" t="s">
        <v>157</v>
      </c>
      <c r="D489" s="30"/>
      <c r="E489" s="227">
        <f t="shared" si="83"/>
        <v>0</v>
      </c>
      <c r="F489" s="227">
        <f t="shared" si="83"/>
        <v>0</v>
      </c>
      <c r="G489" s="227">
        <f t="shared" si="83"/>
        <v>0</v>
      </c>
      <c r="H489" s="227">
        <f t="shared" si="83"/>
        <v>0</v>
      </c>
      <c r="I489" s="227">
        <f t="shared" si="83"/>
        <v>0</v>
      </c>
    </row>
    <row r="490" spans="1:9" ht="13.5" customHeight="1" hidden="1">
      <c r="A490" s="30" t="s">
        <v>24</v>
      </c>
      <c r="B490" s="30" t="s">
        <v>594</v>
      </c>
      <c r="C490" s="30" t="s">
        <v>157</v>
      </c>
      <c r="D490" s="30" t="s">
        <v>23</v>
      </c>
      <c r="E490" s="227"/>
      <c r="F490" s="227"/>
      <c r="G490" s="227"/>
      <c r="H490" s="227"/>
      <c r="I490" s="227"/>
    </row>
    <row r="491" spans="1:9" ht="13.5" customHeight="1" hidden="1">
      <c r="A491" s="30" t="s">
        <v>687</v>
      </c>
      <c r="B491" s="30" t="s">
        <v>685</v>
      </c>
      <c r="C491" s="30"/>
      <c r="D491" s="30"/>
      <c r="E491" s="227">
        <f aca="true" t="shared" si="84" ref="E491:I492">E492</f>
        <v>0</v>
      </c>
      <c r="F491" s="227">
        <f t="shared" si="84"/>
        <v>0</v>
      </c>
      <c r="G491" s="227">
        <f t="shared" si="84"/>
        <v>0</v>
      </c>
      <c r="H491" s="227">
        <f t="shared" si="84"/>
        <v>0</v>
      </c>
      <c r="I491" s="227">
        <f t="shared" si="84"/>
        <v>0</v>
      </c>
    </row>
    <row r="492" spans="1:9" ht="26.25" customHeight="1" hidden="1">
      <c r="A492" s="30" t="s">
        <v>148</v>
      </c>
      <c r="B492" s="30" t="s">
        <v>685</v>
      </c>
      <c r="C492" s="30" t="s">
        <v>162</v>
      </c>
      <c r="D492" s="30"/>
      <c r="E492" s="227">
        <f t="shared" si="84"/>
        <v>0</v>
      </c>
      <c r="F492" s="227">
        <f t="shared" si="84"/>
        <v>0</v>
      </c>
      <c r="G492" s="227">
        <f t="shared" si="84"/>
        <v>0</v>
      </c>
      <c r="H492" s="227">
        <f t="shared" si="84"/>
        <v>0</v>
      </c>
      <c r="I492" s="227">
        <f t="shared" si="84"/>
        <v>0</v>
      </c>
    </row>
    <row r="493" spans="1:9" ht="13.5" customHeight="1" hidden="1">
      <c r="A493" s="30" t="s">
        <v>688</v>
      </c>
      <c r="B493" s="30" t="s">
        <v>685</v>
      </c>
      <c r="C493" s="30" t="s">
        <v>162</v>
      </c>
      <c r="D493" s="30" t="s">
        <v>686</v>
      </c>
      <c r="E493" s="227"/>
      <c r="F493" s="227"/>
      <c r="G493" s="227"/>
      <c r="H493" s="227"/>
      <c r="I493" s="227"/>
    </row>
    <row r="494" spans="1:9" ht="13.5">
      <c r="A494" s="30" t="s">
        <v>791</v>
      </c>
      <c r="B494" s="30"/>
      <c r="C494" s="30"/>
      <c r="D494" s="30"/>
      <c r="E494" s="317">
        <f>E12+E69+E103+E136+E185+E213+E255+E269+E275+E281+E296+E310+E316+E371+E420+E333+E343+E359+E365+E390+E379</f>
        <v>107752.17600000002</v>
      </c>
      <c r="F494" s="317">
        <f>F12+F69+F103+F136+F185+F213+F255+F269+F275+F281+F296+F310+F316+F371+F420+F333+F343+F359+F365+F390+F379</f>
        <v>26729.600000000002</v>
      </c>
      <c r="G494" s="317">
        <f>G12+G69+G103+G136+G185+G213+G255+G269+G275+G281+G296+G310+G316+G371+G420+G333+G343+G359+G365+G390+G379</f>
        <v>134481.776</v>
      </c>
      <c r="H494" s="317">
        <f>H12+H69+H103+H136+H185+H213+H255+H269+H275+H281+H296+H310+H316+H371+H420+H333+H343+H359+H365+H390+H379</f>
        <v>84396</v>
      </c>
      <c r="I494" s="317">
        <f>I12+I69+I103+I136+I185+I213+I255+I269+I275+I281+I296+I310+I316+I371+I420+I333+I343+I359+I365+I390+I379</f>
        <v>87404.01599999999</v>
      </c>
    </row>
    <row r="495" spans="1:9" ht="13.5">
      <c r="A495" s="30" t="s">
        <v>792</v>
      </c>
      <c r="B495" s="30"/>
      <c r="C495" s="30"/>
      <c r="D495" s="30"/>
      <c r="E495" s="271">
        <v>0</v>
      </c>
      <c r="F495" s="271">
        <v>0</v>
      </c>
      <c r="G495" s="271">
        <v>0</v>
      </c>
      <c r="H495" s="271">
        <f>'Пр.5 Раз.,Подразд'!E47</f>
        <v>1915.1249999999998</v>
      </c>
      <c r="I495" s="271">
        <f>'Пр.5 Раз.,Подразд'!F47</f>
        <v>4168.0158</v>
      </c>
    </row>
    <row r="496" spans="1:12" ht="13.5">
      <c r="A496" s="381" t="s">
        <v>1</v>
      </c>
      <c r="B496" s="382"/>
      <c r="C496" s="382"/>
      <c r="D496" s="383"/>
      <c r="E496" s="317">
        <f>E494+E495</f>
        <v>107752.17600000002</v>
      </c>
      <c r="F496" s="317">
        <f>F494+F495</f>
        <v>26729.600000000002</v>
      </c>
      <c r="G496" s="317">
        <f>G494+G495</f>
        <v>134481.776</v>
      </c>
      <c r="H496" s="317">
        <f>H494+H495</f>
        <v>86311.125</v>
      </c>
      <c r="I496" s="317">
        <f>I494+I495</f>
        <v>91572.03179999998</v>
      </c>
      <c r="J496" s="326"/>
      <c r="K496" s="326"/>
      <c r="L496" s="326"/>
    </row>
    <row r="497" spans="5:9" ht="13.5" hidden="1">
      <c r="E497" s="234">
        <f>'Пр.7 Р.П. ЦС. ВР'!E541-'Пр.6 по прогр.'!E496</f>
        <v>0</v>
      </c>
      <c r="F497" s="234">
        <f>'Пр.7 Р.П. ЦС. ВР'!F541-'Пр.6 по прогр.'!F496</f>
        <v>0</v>
      </c>
      <c r="G497" s="234">
        <f>'Пр.7 Р.П. ЦС. ВР'!G541-'Пр.6 по прогр.'!G496</f>
        <v>0</v>
      </c>
      <c r="H497" s="234">
        <f>'Пр.7 Р.П. ЦС. ВР'!H541-'Пр.6 по прогр.'!H496</f>
        <v>-3091.8000000000175</v>
      </c>
      <c r="I497" s="234">
        <f>'Пр.7 Р.П. ЦС. ВР'!I541-'Пр.6 по прогр.'!I496</f>
        <v>-1168.9999999999854</v>
      </c>
    </row>
    <row r="498" spans="5:9" ht="13.5" hidden="1">
      <c r="E498" s="241">
        <f>'Пр.7 Р.П. ЦС. ВР'!E541-'Пр.6 по прогр.'!E496</f>
        <v>0</v>
      </c>
      <c r="F498" s="241">
        <f>'Пр.7 Р.П. ЦС. ВР'!F541-'Пр.6 по прогр.'!F496</f>
        <v>0</v>
      </c>
      <c r="G498" s="241">
        <f>'Пр.7 Р.П. ЦС. ВР'!G541-'Пр.6 по прогр.'!G496</f>
        <v>0</v>
      </c>
      <c r="H498" s="241"/>
      <c r="I498" s="241"/>
    </row>
    <row r="499" spans="5:7" ht="13.5" hidden="1">
      <c r="E499" s="234">
        <f>'Пр.7 Р.П. ЦС. ВР'!E541</f>
        <v>107752.176</v>
      </c>
      <c r="F499" s="234">
        <f>'Пр.7 Р.П. ЦС. ВР'!F541</f>
        <v>26729.600000000002</v>
      </c>
      <c r="G499" s="234">
        <f>'Пр.7 Р.П. ЦС. ВР'!G541</f>
        <v>134481.776</v>
      </c>
    </row>
    <row r="500" spans="5:7" ht="13.5" hidden="1">
      <c r="E500" s="234">
        <f>E499-E496</f>
        <v>0</v>
      </c>
      <c r="F500" s="234">
        <f>F499-F496</f>
        <v>0</v>
      </c>
      <c r="G500" s="234">
        <f>G499-G496</f>
        <v>0</v>
      </c>
    </row>
    <row r="501" spans="5:7" ht="13.5">
      <c r="E501" s="234">
        <f>'Пр.7 Р.П. ЦС. ВР'!E541</f>
        <v>107752.176</v>
      </c>
      <c r="F501" s="234">
        <f>'Пр.7 Р.П. ЦС. ВР'!F541</f>
        <v>26729.600000000002</v>
      </c>
      <c r="G501" s="234">
        <f>'Пр.7 Р.П. ЦС. ВР'!G541</f>
        <v>134481.776</v>
      </c>
    </row>
    <row r="502" spans="5:7" ht="13.5">
      <c r="E502" s="234">
        <f>E501-E496</f>
        <v>0</v>
      </c>
      <c r="F502" s="234">
        <f>F501-F496</f>
        <v>0</v>
      </c>
      <c r="G502" s="234">
        <f>G501-G496</f>
        <v>0</v>
      </c>
    </row>
    <row r="504" spans="1:9" s="129" customFormat="1" ht="13.5">
      <c r="A504" s="111"/>
      <c r="B504" s="126"/>
      <c r="C504" s="127"/>
      <c r="D504" s="128"/>
      <c r="E504" s="272"/>
      <c r="F504" s="272"/>
      <c r="G504" s="272"/>
      <c r="H504" s="272"/>
      <c r="I504" s="272"/>
    </row>
  </sheetData>
  <sheetProtection/>
  <mergeCells count="15">
    <mergeCell ref="B2:I2"/>
    <mergeCell ref="B1:I1"/>
    <mergeCell ref="A496:D496"/>
    <mergeCell ref="C5:I5"/>
    <mergeCell ref="B3:I3"/>
    <mergeCell ref="A8:I8"/>
    <mergeCell ref="G10:I10"/>
    <mergeCell ref="E10:E11"/>
    <mergeCell ref="F10:F11"/>
    <mergeCell ref="A10:A11"/>
    <mergeCell ref="B10:B11"/>
    <mergeCell ref="B4:E4"/>
    <mergeCell ref="F4:I4"/>
    <mergeCell ref="C10:C11"/>
    <mergeCell ref="D10:D11"/>
  </mergeCells>
  <printOptions/>
  <pageMargins left="1.299212598425197" right="0.1968503937007874" top="0" bottom="0" header="0" footer="0"/>
  <pageSetup fitToHeight="50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559"/>
  <sheetViews>
    <sheetView tabSelected="1" view="pageBreakPreview" zoomScale="83" zoomScaleNormal="85" zoomScaleSheetLayoutView="83" zoomScalePageLayoutView="75" workbookViewId="0" topLeftCell="A491">
      <selection activeCell="M508" sqref="M508"/>
    </sheetView>
  </sheetViews>
  <sheetFormatPr defaultColWidth="9.140625" defaultRowHeight="15"/>
  <cols>
    <col min="1" max="1" width="67.140625" style="57" customWidth="1"/>
    <col min="2" max="2" width="7.421875" style="18" customWidth="1"/>
    <col min="3" max="3" width="13.421875" style="18" customWidth="1"/>
    <col min="4" max="4" width="7.57421875" style="18" customWidth="1"/>
    <col min="5" max="5" width="14.00390625" style="234" customWidth="1"/>
    <col min="6" max="6" width="12.28125" style="234" customWidth="1"/>
    <col min="7" max="8" width="11.57421875" style="234" customWidth="1"/>
    <col min="9" max="9" width="11.421875" style="234" customWidth="1"/>
    <col min="10" max="11" width="8.8515625" style="17" customWidth="1"/>
    <col min="12" max="12" width="10.421875" style="17" bestFit="1" customWidth="1"/>
    <col min="13" max="16384" width="8.8515625" style="17" customWidth="1"/>
  </cols>
  <sheetData>
    <row r="1" spans="5:9" ht="13.5" hidden="1">
      <c r="E1" s="231"/>
      <c r="F1" s="231"/>
      <c r="G1" s="231"/>
      <c r="H1" s="231"/>
      <c r="I1" s="231"/>
    </row>
    <row r="2" spans="5:9" ht="13.5" hidden="1">
      <c r="E2" s="231"/>
      <c r="F2" s="231"/>
      <c r="G2" s="231"/>
      <c r="H2" s="231"/>
      <c r="I2" s="231"/>
    </row>
    <row r="3" spans="5:9" ht="13.5" hidden="1">
      <c r="E3" s="232"/>
      <c r="F3" s="232"/>
      <c r="G3" s="232"/>
      <c r="H3" s="232"/>
      <c r="I3" s="232"/>
    </row>
    <row r="4" spans="3:9" ht="14.25" customHeight="1" hidden="1">
      <c r="C4" s="390"/>
      <c r="D4" s="390"/>
      <c r="E4" s="17"/>
      <c r="F4" s="17"/>
      <c r="G4" s="17"/>
      <c r="H4" s="17"/>
      <c r="I4" s="17"/>
    </row>
    <row r="5" spans="5:9" ht="13.5" hidden="1">
      <c r="E5" s="231"/>
      <c r="F5" s="231"/>
      <c r="G5" s="231"/>
      <c r="H5" s="231"/>
      <c r="I5" s="231"/>
    </row>
    <row r="6" spans="5:9" ht="13.5" hidden="1">
      <c r="E6" s="233"/>
      <c r="F6" s="233"/>
      <c r="G6" s="233"/>
      <c r="H6" s="233"/>
      <c r="I6" s="233"/>
    </row>
    <row r="7" spans="2:9" ht="14.25" customHeight="1">
      <c r="B7" s="297"/>
      <c r="C7" s="380" t="s">
        <v>35</v>
      </c>
      <c r="D7" s="380"/>
      <c r="E7" s="380"/>
      <c r="F7" s="380"/>
      <c r="G7" s="380"/>
      <c r="H7" s="380"/>
      <c r="I7" s="380"/>
    </row>
    <row r="8" spans="2:9" ht="14.25" customHeight="1">
      <c r="B8" s="297"/>
      <c r="C8" s="380" t="s">
        <v>34</v>
      </c>
      <c r="D8" s="380"/>
      <c r="E8" s="380"/>
      <c r="F8" s="380"/>
      <c r="G8" s="380"/>
      <c r="H8" s="380"/>
      <c r="I8" s="380"/>
    </row>
    <row r="9" spans="2:9" ht="14.25" customHeight="1">
      <c r="B9" s="380" t="s">
        <v>87</v>
      </c>
      <c r="C9" s="380"/>
      <c r="D9" s="380"/>
      <c r="E9" s="380"/>
      <c r="F9" s="380"/>
      <c r="G9" s="380"/>
      <c r="H9" s="380"/>
      <c r="I9" s="380"/>
    </row>
    <row r="10" spans="2:9" ht="14.25" customHeight="1">
      <c r="B10" s="364"/>
      <c r="C10" s="364"/>
      <c r="D10" s="364"/>
      <c r="E10" s="364"/>
      <c r="F10" s="364" t="s">
        <v>858</v>
      </c>
      <c r="G10" s="364"/>
      <c r="H10" s="364"/>
      <c r="I10" s="364"/>
    </row>
    <row r="11" spans="2:9" ht="14.25" customHeight="1">
      <c r="B11" s="297"/>
      <c r="C11" s="380" t="s">
        <v>738</v>
      </c>
      <c r="D11" s="380"/>
      <c r="E11" s="380"/>
      <c r="F11" s="380"/>
      <c r="G11" s="380"/>
      <c r="H11" s="380"/>
      <c r="I11" s="380"/>
    </row>
    <row r="12" spans="5:9" ht="12.75">
      <c r="E12" s="296"/>
      <c r="F12" s="296"/>
      <c r="G12" s="296"/>
      <c r="H12" s="296"/>
      <c r="I12" s="296"/>
    </row>
    <row r="13" spans="1:9" s="110" customFormat="1" ht="64.5" customHeight="1">
      <c r="A13" s="398" t="s">
        <v>745</v>
      </c>
      <c r="B13" s="398"/>
      <c r="C13" s="398"/>
      <c r="D13" s="398"/>
      <c r="E13" s="398"/>
      <c r="F13" s="398"/>
      <c r="G13" s="398"/>
      <c r="H13" s="398"/>
      <c r="I13" s="398"/>
    </row>
    <row r="14" spans="5:9" ht="21" customHeight="1">
      <c r="E14" s="233"/>
      <c r="F14" s="233"/>
      <c r="G14" s="233"/>
      <c r="H14" s="233"/>
      <c r="I14" s="233"/>
    </row>
    <row r="15" spans="1:9" s="21" customFormat="1" ht="23.25" customHeight="1">
      <c r="A15" s="394" t="s">
        <v>33</v>
      </c>
      <c r="B15" s="394" t="s">
        <v>30</v>
      </c>
      <c r="C15" s="396" t="s">
        <v>32</v>
      </c>
      <c r="D15" s="396" t="s">
        <v>31</v>
      </c>
      <c r="E15" s="399" t="s">
        <v>851</v>
      </c>
      <c r="F15" s="399" t="s">
        <v>852</v>
      </c>
      <c r="G15" s="391" t="s">
        <v>29</v>
      </c>
      <c r="H15" s="392"/>
      <c r="I15" s="393"/>
    </row>
    <row r="16" spans="1:9" s="21" customFormat="1" ht="19.5" customHeight="1">
      <c r="A16" s="395"/>
      <c r="B16" s="395"/>
      <c r="C16" s="397"/>
      <c r="D16" s="397"/>
      <c r="E16" s="400"/>
      <c r="F16" s="400"/>
      <c r="G16" s="301" t="s">
        <v>742</v>
      </c>
      <c r="H16" s="301" t="s">
        <v>743</v>
      </c>
      <c r="I16" s="301" t="s">
        <v>744</v>
      </c>
    </row>
    <row r="17" spans="1:9" s="18" customFormat="1" ht="12.75">
      <c r="A17" s="22"/>
      <c r="B17" s="19"/>
      <c r="C17" s="20"/>
      <c r="D17" s="20"/>
      <c r="E17" s="226"/>
      <c r="F17" s="226"/>
      <c r="G17" s="226"/>
      <c r="H17" s="226"/>
      <c r="I17" s="226"/>
    </row>
    <row r="18" spans="1:9" s="100" customFormat="1" ht="15">
      <c r="A18" s="87" t="s">
        <v>51</v>
      </c>
      <c r="B18" s="89" t="s">
        <v>50</v>
      </c>
      <c r="C18" s="88"/>
      <c r="D18" s="88"/>
      <c r="E18" s="229">
        <f>E19+E26+E48+E54+E61+E67</f>
        <v>20599.276000000005</v>
      </c>
      <c r="F18" s="229">
        <f>F19+F26+F48+F54+F61+F67</f>
        <v>62.69999999999982</v>
      </c>
      <c r="G18" s="229">
        <f>G19+G26+G48+G54+G61+G67</f>
        <v>20661.976000000002</v>
      </c>
      <c r="H18" s="229">
        <f>H19+H26+H48+H54+H61+H67</f>
        <v>21272.1</v>
      </c>
      <c r="I18" s="229">
        <f>I19+I26+I48+I54+I61+I67</f>
        <v>21325.176</v>
      </c>
    </row>
    <row r="19" spans="1:9" s="100" customFormat="1" ht="42.75">
      <c r="A19" s="93" t="s">
        <v>26</v>
      </c>
      <c r="B19" s="92" t="s">
        <v>25</v>
      </c>
      <c r="C19" s="108"/>
      <c r="D19" s="108"/>
      <c r="E19" s="235">
        <f aca="true" t="shared" si="0" ref="E19:I20">E20</f>
        <v>100</v>
      </c>
      <c r="F19" s="235">
        <f t="shared" si="0"/>
        <v>-50</v>
      </c>
      <c r="G19" s="235">
        <f t="shared" si="0"/>
        <v>50</v>
      </c>
      <c r="H19" s="235">
        <f t="shared" si="0"/>
        <v>104</v>
      </c>
      <c r="I19" s="235">
        <f t="shared" si="0"/>
        <v>108.2</v>
      </c>
    </row>
    <row r="20" spans="1:9" s="28" customFormat="1" ht="19.5" customHeight="1">
      <c r="A20" s="22" t="s">
        <v>98</v>
      </c>
      <c r="B20" s="40" t="s">
        <v>25</v>
      </c>
      <c r="C20" s="39" t="s">
        <v>298</v>
      </c>
      <c r="D20" s="39"/>
      <c r="E20" s="236">
        <f t="shared" si="0"/>
        <v>100</v>
      </c>
      <c r="F20" s="236">
        <f t="shared" si="0"/>
        <v>-50</v>
      </c>
      <c r="G20" s="236">
        <f t="shared" si="0"/>
        <v>50</v>
      </c>
      <c r="H20" s="236">
        <f t="shared" si="0"/>
        <v>104</v>
      </c>
      <c r="I20" s="236">
        <f t="shared" si="0"/>
        <v>108.2</v>
      </c>
    </row>
    <row r="21" spans="1:9" s="28" customFormat="1" ht="25.5">
      <c r="A21" s="24" t="s">
        <v>27</v>
      </c>
      <c r="B21" s="40" t="s">
        <v>25</v>
      </c>
      <c r="C21" s="20" t="s">
        <v>299</v>
      </c>
      <c r="D21" s="20"/>
      <c r="E21" s="226">
        <f>E23</f>
        <v>100</v>
      </c>
      <c r="F21" s="226">
        <f>F23</f>
        <v>-50</v>
      </c>
      <c r="G21" s="226">
        <f>G23</f>
        <v>50</v>
      </c>
      <c r="H21" s="226">
        <f>H23</f>
        <v>104</v>
      </c>
      <c r="I21" s="226">
        <f>I23</f>
        <v>108.2</v>
      </c>
    </row>
    <row r="22" spans="1:9" s="28" customFormat="1" ht="25.5">
      <c r="A22" s="24" t="s">
        <v>47</v>
      </c>
      <c r="B22" s="36" t="s">
        <v>25</v>
      </c>
      <c r="C22" s="35" t="s">
        <v>303</v>
      </c>
      <c r="D22" s="20"/>
      <c r="E22" s="226">
        <f>E23</f>
        <v>100</v>
      </c>
      <c r="F22" s="226">
        <f>F23</f>
        <v>-50</v>
      </c>
      <c r="G22" s="226">
        <f>G23</f>
        <v>50</v>
      </c>
      <c r="H22" s="226">
        <f>H23</f>
        <v>104</v>
      </c>
      <c r="I22" s="226">
        <f>I23</f>
        <v>108.2</v>
      </c>
    </row>
    <row r="23" spans="1:12" ht="38.25">
      <c r="A23" s="38" t="s">
        <v>12</v>
      </c>
      <c r="B23" s="36" t="s">
        <v>25</v>
      </c>
      <c r="C23" s="35" t="s">
        <v>300</v>
      </c>
      <c r="D23" s="35"/>
      <c r="E23" s="237">
        <f>E24+E25</f>
        <v>100</v>
      </c>
      <c r="F23" s="237">
        <f>F24+F25</f>
        <v>-50</v>
      </c>
      <c r="G23" s="237">
        <f>E23+F23</f>
        <v>50</v>
      </c>
      <c r="H23" s="237">
        <f>H24+H25</f>
        <v>104</v>
      </c>
      <c r="I23" s="237">
        <f>I24+I25</f>
        <v>108.2</v>
      </c>
      <c r="L23" s="326"/>
    </row>
    <row r="24" spans="1:9" ht="28.5" customHeight="1">
      <c r="A24" s="30" t="s">
        <v>149</v>
      </c>
      <c r="B24" s="36" t="s">
        <v>25</v>
      </c>
      <c r="C24" s="35" t="s">
        <v>300</v>
      </c>
      <c r="D24" s="35">
        <v>240</v>
      </c>
      <c r="E24" s="237">
        <v>100</v>
      </c>
      <c r="F24" s="237">
        <v>-50</v>
      </c>
      <c r="G24" s="237">
        <f>E24+F24</f>
        <v>50</v>
      </c>
      <c r="H24" s="237">
        <v>104</v>
      </c>
      <c r="I24" s="237">
        <v>108.2</v>
      </c>
    </row>
    <row r="25" spans="1:9" ht="15.75" customHeight="1" hidden="1">
      <c r="A25" s="131" t="s">
        <v>153</v>
      </c>
      <c r="B25" s="36" t="s">
        <v>25</v>
      </c>
      <c r="C25" s="35" t="s">
        <v>300</v>
      </c>
      <c r="D25" s="35">
        <v>850</v>
      </c>
      <c r="E25" s="237"/>
      <c r="F25" s="237"/>
      <c r="G25" s="237"/>
      <c r="H25" s="237"/>
      <c r="I25" s="237"/>
    </row>
    <row r="26" spans="1:9" s="109" customFormat="1" ht="57">
      <c r="A26" s="87" t="s">
        <v>19</v>
      </c>
      <c r="B26" s="89" t="s">
        <v>18</v>
      </c>
      <c r="C26" s="88"/>
      <c r="D26" s="88"/>
      <c r="E26" s="229">
        <f>E27</f>
        <v>13289.248000000003</v>
      </c>
      <c r="F26" s="229">
        <f>F27</f>
        <v>3656.5</v>
      </c>
      <c r="G26" s="229">
        <f>G27</f>
        <v>16945.748000000003</v>
      </c>
      <c r="H26" s="229">
        <f>H27</f>
        <v>13663.900000000001</v>
      </c>
      <c r="I26" s="229">
        <f>I27</f>
        <v>14209.58</v>
      </c>
    </row>
    <row r="27" spans="1:9" ht="25.5">
      <c r="A27" s="22" t="s">
        <v>98</v>
      </c>
      <c r="B27" s="19" t="s">
        <v>18</v>
      </c>
      <c r="C27" s="39" t="s">
        <v>298</v>
      </c>
      <c r="D27" s="39"/>
      <c r="E27" s="236">
        <f>E28+E32</f>
        <v>13289.248000000003</v>
      </c>
      <c r="F27" s="236">
        <f>F28+F32</f>
        <v>3656.5</v>
      </c>
      <c r="G27" s="236">
        <f>G28+G32</f>
        <v>16945.748000000003</v>
      </c>
      <c r="H27" s="236">
        <f>H28+H32</f>
        <v>13663.900000000001</v>
      </c>
      <c r="I27" s="236">
        <f>I28+I32</f>
        <v>14209.58</v>
      </c>
    </row>
    <row r="28" spans="1:9" ht="38.25" customHeight="1">
      <c r="A28" s="24" t="s">
        <v>28</v>
      </c>
      <c r="B28" s="19" t="s">
        <v>18</v>
      </c>
      <c r="C28" s="20" t="s">
        <v>302</v>
      </c>
      <c r="D28" s="20"/>
      <c r="E28" s="226">
        <f>E30</f>
        <v>2370</v>
      </c>
      <c r="F28" s="226">
        <f>F30</f>
        <v>0</v>
      </c>
      <c r="G28" s="226">
        <f>G30</f>
        <v>2370</v>
      </c>
      <c r="H28" s="226">
        <f>H30</f>
        <v>2464.8</v>
      </c>
      <c r="I28" s="226">
        <f>I30</f>
        <v>2563.4</v>
      </c>
    </row>
    <row r="29" spans="1:9" ht="25.5">
      <c r="A29" s="24" t="s">
        <v>47</v>
      </c>
      <c r="B29" s="19" t="s">
        <v>18</v>
      </c>
      <c r="C29" s="20" t="s">
        <v>301</v>
      </c>
      <c r="D29" s="20"/>
      <c r="E29" s="226">
        <f aca="true" t="shared" si="1" ref="E29:I30">E30</f>
        <v>2370</v>
      </c>
      <c r="F29" s="226">
        <f t="shared" si="1"/>
        <v>0</v>
      </c>
      <c r="G29" s="226">
        <f t="shared" si="1"/>
        <v>2370</v>
      </c>
      <c r="H29" s="226">
        <f t="shared" si="1"/>
        <v>2464.8</v>
      </c>
      <c r="I29" s="226">
        <f t="shared" si="1"/>
        <v>2563.4</v>
      </c>
    </row>
    <row r="30" spans="1:9" ht="39" customHeight="1">
      <c r="A30" s="32" t="s">
        <v>10</v>
      </c>
      <c r="B30" s="27" t="s">
        <v>18</v>
      </c>
      <c r="C30" s="35" t="s">
        <v>460</v>
      </c>
      <c r="D30" s="35"/>
      <c r="E30" s="237">
        <f t="shared" si="1"/>
        <v>2370</v>
      </c>
      <c r="F30" s="237">
        <f t="shared" si="1"/>
        <v>0</v>
      </c>
      <c r="G30" s="237">
        <f t="shared" si="1"/>
        <v>2370</v>
      </c>
      <c r="H30" s="237">
        <f t="shared" si="1"/>
        <v>2464.8</v>
      </c>
      <c r="I30" s="237">
        <f t="shared" si="1"/>
        <v>2563.4</v>
      </c>
    </row>
    <row r="31" spans="1:9" ht="25.5">
      <c r="A31" s="38" t="s">
        <v>150</v>
      </c>
      <c r="B31" s="27" t="s">
        <v>18</v>
      </c>
      <c r="C31" s="35" t="s">
        <v>460</v>
      </c>
      <c r="D31" s="35">
        <v>120</v>
      </c>
      <c r="E31" s="237">
        <f>1797.6+572.4</f>
        <v>2370</v>
      </c>
      <c r="F31" s="237"/>
      <c r="G31" s="237">
        <f>1797.6+572.4</f>
        <v>2370</v>
      </c>
      <c r="H31" s="237">
        <v>2464.8</v>
      </c>
      <c r="I31" s="237">
        <v>2563.4</v>
      </c>
    </row>
    <row r="32" spans="1:9" ht="25.5">
      <c r="A32" s="24" t="s">
        <v>27</v>
      </c>
      <c r="B32" s="19" t="s">
        <v>18</v>
      </c>
      <c r="C32" s="20" t="s">
        <v>299</v>
      </c>
      <c r="D32" s="20"/>
      <c r="E32" s="226">
        <f>E33</f>
        <v>10919.248000000003</v>
      </c>
      <c r="F32" s="226">
        <f>F33</f>
        <v>3656.5</v>
      </c>
      <c r="G32" s="226">
        <f>G33</f>
        <v>14575.748000000003</v>
      </c>
      <c r="H32" s="226">
        <f>H33</f>
        <v>11199.1</v>
      </c>
      <c r="I32" s="226">
        <f>I33</f>
        <v>11646.18</v>
      </c>
    </row>
    <row r="33" spans="1:9" ht="25.5">
      <c r="A33" s="24" t="s">
        <v>47</v>
      </c>
      <c r="B33" s="19" t="s">
        <v>18</v>
      </c>
      <c r="C33" s="20" t="s">
        <v>303</v>
      </c>
      <c r="D33" s="20"/>
      <c r="E33" s="226">
        <f>E34+E45</f>
        <v>10919.248000000003</v>
      </c>
      <c r="F33" s="226">
        <f>F34+F45+F46</f>
        <v>3656.5</v>
      </c>
      <c r="G33" s="226">
        <f>G34+G46</f>
        <v>14575.748000000003</v>
      </c>
      <c r="H33" s="226">
        <f>H34+H45</f>
        <v>11199.1</v>
      </c>
      <c r="I33" s="226">
        <f>I34+I45</f>
        <v>11646.18</v>
      </c>
    </row>
    <row r="34" spans="1:9" ht="38.25">
      <c r="A34" s="32" t="s">
        <v>11</v>
      </c>
      <c r="B34" s="27" t="s">
        <v>18</v>
      </c>
      <c r="C34" s="35" t="s">
        <v>300</v>
      </c>
      <c r="D34" s="35"/>
      <c r="E34" s="237">
        <f>E35+E38+E39</f>
        <v>10919.248000000003</v>
      </c>
      <c r="F34" s="237">
        <f>F35+F38+F39</f>
        <v>1750</v>
      </c>
      <c r="G34" s="237">
        <f>G35+G38+G39</f>
        <v>12669.248000000003</v>
      </c>
      <c r="H34" s="237">
        <f>H35+H38+H39</f>
        <v>11199.1</v>
      </c>
      <c r="I34" s="237">
        <f>I35+I38+I39</f>
        <v>11646.18</v>
      </c>
    </row>
    <row r="35" spans="1:9" ht="25.5">
      <c r="A35" s="38" t="s">
        <v>150</v>
      </c>
      <c r="B35" s="27" t="s">
        <v>18</v>
      </c>
      <c r="C35" s="35" t="s">
        <v>300</v>
      </c>
      <c r="D35" s="35">
        <v>120</v>
      </c>
      <c r="E35" s="237">
        <f>(9809*1.04-204.9+0.04-432.8)*1.04</f>
        <v>9946.248000000003</v>
      </c>
      <c r="F35" s="237">
        <v>1500</v>
      </c>
      <c r="G35" s="237">
        <f>E35+F35</f>
        <v>11446.248000000003</v>
      </c>
      <c r="H35" s="237">
        <v>10344.1</v>
      </c>
      <c r="I35" s="237">
        <v>10757.9</v>
      </c>
    </row>
    <row r="36" spans="1:9" ht="13.5" hidden="1">
      <c r="A36" s="38" t="s">
        <v>150</v>
      </c>
      <c r="B36" s="27" t="s">
        <v>18</v>
      </c>
      <c r="C36" s="35" t="s">
        <v>22</v>
      </c>
      <c r="D36" s="35">
        <v>120</v>
      </c>
      <c r="E36" s="237"/>
      <c r="F36" s="237"/>
      <c r="G36" s="237"/>
      <c r="H36" s="237"/>
      <c r="I36" s="237"/>
    </row>
    <row r="37" spans="1:9" ht="27" hidden="1">
      <c r="A37" s="33" t="s">
        <v>21</v>
      </c>
      <c r="B37" s="27" t="s">
        <v>18</v>
      </c>
      <c r="C37" s="35" t="s">
        <v>22</v>
      </c>
      <c r="D37" s="35">
        <v>242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</row>
    <row r="38" spans="1:9" ht="30" customHeight="1">
      <c r="A38" s="30" t="s">
        <v>149</v>
      </c>
      <c r="B38" s="27" t="s">
        <v>18</v>
      </c>
      <c r="C38" s="35" t="s">
        <v>300</v>
      </c>
      <c r="D38" s="35">
        <v>240</v>
      </c>
      <c r="E38" s="237">
        <v>933</v>
      </c>
      <c r="F38" s="237">
        <v>250</v>
      </c>
      <c r="G38" s="237">
        <f>E38+F38</f>
        <v>1183</v>
      </c>
      <c r="H38" s="237">
        <v>832</v>
      </c>
      <c r="I38" s="237">
        <f>H38*1.04</f>
        <v>865.28</v>
      </c>
    </row>
    <row r="39" spans="1:9" ht="23.25" customHeight="1">
      <c r="A39" s="131" t="s">
        <v>153</v>
      </c>
      <c r="B39" s="27" t="s">
        <v>18</v>
      </c>
      <c r="C39" s="35" t="s">
        <v>300</v>
      </c>
      <c r="D39" s="35">
        <v>850</v>
      </c>
      <c r="E39" s="237">
        <v>40</v>
      </c>
      <c r="F39" s="237">
        <v>0</v>
      </c>
      <c r="G39" s="237">
        <f>E39+F39</f>
        <v>40</v>
      </c>
      <c r="H39" s="237">
        <f>20+3</f>
        <v>23</v>
      </c>
      <c r="I39" s="237">
        <f>20+3</f>
        <v>23</v>
      </c>
    </row>
    <row r="40" spans="1:9" s="104" customFormat="1" ht="18.75" customHeight="1" hidden="1">
      <c r="A40" s="93" t="s">
        <v>94</v>
      </c>
      <c r="B40" s="90" t="s">
        <v>92</v>
      </c>
      <c r="C40" s="105"/>
      <c r="D40" s="105"/>
      <c r="E40" s="229">
        <f aca="true" t="shared" si="2" ref="E40:I43">E41</f>
        <v>0</v>
      </c>
      <c r="F40" s="229">
        <f t="shared" si="2"/>
        <v>0</v>
      </c>
      <c r="G40" s="229">
        <f t="shared" si="2"/>
        <v>0</v>
      </c>
      <c r="H40" s="229">
        <f t="shared" si="2"/>
        <v>0</v>
      </c>
      <c r="I40" s="229">
        <f t="shared" si="2"/>
        <v>0</v>
      </c>
    </row>
    <row r="41" spans="1:9" s="62" customFormat="1" ht="13.5" hidden="1">
      <c r="A41" s="22" t="s">
        <v>79</v>
      </c>
      <c r="B41" s="64" t="s">
        <v>92</v>
      </c>
      <c r="C41" s="39" t="s">
        <v>0</v>
      </c>
      <c r="D41" s="39"/>
      <c r="E41" s="236">
        <f t="shared" si="2"/>
        <v>0</v>
      </c>
      <c r="F41" s="236">
        <f t="shared" si="2"/>
        <v>0</v>
      </c>
      <c r="G41" s="236">
        <f t="shared" si="2"/>
        <v>0</v>
      </c>
      <c r="H41" s="236">
        <f t="shared" si="2"/>
        <v>0</v>
      </c>
      <c r="I41" s="236">
        <f t="shared" si="2"/>
        <v>0</v>
      </c>
    </row>
    <row r="42" spans="1:9" s="62" customFormat="1" ht="13.5" hidden="1">
      <c r="A42" s="22" t="s">
        <v>98</v>
      </c>
      <c r="B42" s="64" t="s">
        <v>92</v>
      </c>
      <c r="C42" s="20" t="s">
        <v>95</v>
      </c>
      <c r="D42" s="20"/>
      <c r="E42" s="226">
        <f t="shared" si="2"/>
        <v>0</v>
      </c>
      <c r="F42" s="226">
        <f t="shared" si="2"/>
        <v>0</v>
      </c>
      <c r="G42" s="226">
        <f t="shared" si="2"/>
        <v>0</v>
      </c>
      <c r="H42" s="226">
        <f t="shared" si="2"/>
        <v>0</v>
      </c>
      <c r="I42" s="226">
        <f t="shared" si="2"/>
        <v>0</v>
      </c>
    </row>
    <row r="43" spans="1:9" s="28" customFormat="1" ht="26.25" hidden="1">
      <c r="A43" s="38" t="s">
        <v>12</v>
      </c>
      <c r="B43" s="65" t="s">
        <v>92</v>
      </c>
      <c r="C43" s="35" t="s">
        <v>97</v>
      </c>
      <c r="D43" s="35"/>
      <c r="E43" s="237">
        <f t="shared" si="2"/>
        <v>0</v>
      </c>
      <c r="F43" s="237">
        <f t="shared" si="2"/>
        <v>0</v>
      </c>
      <c r="G43" s="237">
        <f t="shared" si="2"/>
        <v>0</v>
      </c>
      <c r="H43" s="237">
        <f t="shared" si="2"/>
        <v>0</v>
      </c>
      <c r="I43" s="237">
        <f t="shared" si="2"/>
        <v>0</v>
      </c>
    </row>
    <row r="44" spans="1:9" s="28" customFormat="1" ht="26.25" hidden="1">
      <c r="A44" s="38" t="s">
        <v>20</v>
      </c>
      <c r="B44" s="65" t="s">
        <v>92</v>
      </c>
      <c r="C44" s="35" t="s">
        <v>97</v>
      </c>
      <c r="D44" s="35">
        <v>244</v>
      </c>
      <c r="E44" s="237"/>
      <c r="F44" s="237"/>
      <c r="G44" s="237"/>
      <c r="H44" s="237"/>
      <c r="I44" s="237"/>
    </row>
    <row r="45" spans="1:9" s="28" customFormat="1" ht="21" customHeight="1" hidden="1">
      <c r="A45" s="30" t="s">
        <v>149</v>
      </c>
      <c r="B45" s="65" t="s">
        <v>18</v>
      </c>
      <c r="C45" s="198" t="s">
        <v>727</v>
      </c>
      <c r="D45" s="35">
        <v>240</v>
      </c>
      <c r="E45" s="237">
        <v>0</v>
      </c>
      <c r="F45" s="237">
        <v>0</v>
      </c>
      <c r="G45" s="237">
        <v>0</v>
      </c>
      <c r="H45" s="237">
        <v>0</v>
      </c>
      <c r="I45" s="237">
        <v>0</v>
      </c>
    </row>
    <row r="46" spans="1:9" ht="38.25">
      <c r="A46" s="32" t="s">
        <v>11</v>
      </c>
      <c r="B46" s="27" t="s">
        <v>18</v>
      </c>
      <c r="C46" s="35" t="s">
        <v>853</v>
      </c>
      <c r="D46" s="35"/>
      <c r="E46" s="237">
        <f>E47</f>
        <v>0</v>
      </c>
      <c r="F46" s="237">
        <f>F47+F50+F51</f>
        <v>1906.5</v>
      </c>
      <c r="G46" s="237">
        <f>E46+F46</f>
        <v>1906.5</v>
      </c>
      <c r="H46" s="237">
        <f>H47+H50+H51</f>
        <v>10465.1</v>
      </c>
      <c r="I46" s="237">
        <f>I47+I50+I51</f>
        <v>10878.9</v>
      </c>
    </row>
    <row r="47" spans="1:9" ht="25.5">
      <c r="A47" s="38" t="s">
        <v>150</v>
      </c>
      <c r="B47" s="27" t="s">
        <v>18</v>
      </c>
      <c r="C47" s="35" t="s">
        <v>853</v>
      </c>
      <c r="D47" s="35">
        <v>120</v>
      </c>
      <c r="E47" s="237">
        <v>0</v>
      </c>
      <c r="F47" s="237">
        <v>1906.5</v>
      </c>
      <c r="G47" s="237">
        <f>E47+F47</f>
        <v>1906.5</v>
      </c>
      <c r="H47" s="237">
        <v>10344.1</v>
      </c>
      <c r="I47" s="237">
        <v>10757.9</v>
      </c>
    </row>
    <row r="48" spans="1:9" s="104" customFormat="1" ht="39" customHeight="1">
      <c r="A48" s="133" t="s">
        <v>166</v>
      </c>
      <c r="B48" s="89" t="s">
        <v>165</v>
      </c>
      <c r="C48" s="94"/>
      <c r="D48" s="97"/>
      <c r="E48" s="238">
        <f aca="true" t="shared" si="3" ref="E48:I49">E49</f>
        <v>60.5</v>
      </c>
      <c r="F48" s="238">
        <f t="shared" si="3"/>
        <v>0</v>
      </c>
      <c r="G48" s="238">
        <f>G49</f>
        <v>60.5</v>
      </c>
      <c r="H48" s="238">
        <f t="shared" si="3"/>
        <v>60.5</v>
      </c>
      <c r="I48" s="238">
        <f t="shared" si="3"/>
        <v>60.5</v>
      </c>
    </row>
    <row r="49" spans="1:9" s="25" customFormat="1" ht="25.5">
      <c r="A49" s="22" t="s">
        <v>79</v>
      </c>
      <c r="B49" s="19" t="s">
        <v>165</v>
      </c>
      <c r="C49" s="59" t="s">
        <v>298</v>
      </c>
      <c r="D49" s="59"/>
      <c r="E49" s="226">
        <f t="shared" si="3"/>
        <v>60.5</v>
      </c>
      <c r="F49" s="226">
        <f t="shared" si="3"/>
        <v>0</v>
      </c>
      <c r="G49" s="226">
        <f t="shared" si="3"/>
        <v>60.5</v>
      </c>
      <c r="H49" s="226">
        <f t="shared" si="3"/>
        <v>60.5</v>
      </c>
      <c r="I49" s="226">
        <f t="shared" si="3"/>
        <v>60.5</v>
      </c>
    </row>
    <row r="50" spans="1:9" s="25" customFormat="1" ht="25.5">
      <c r="A50" s="24" t="s">
        <v>47</v>
      </c>
      <c r="B50" s="19" t="s">
        <v>165</v>
      </c>
      <c r="C50" s="60" t="s">
        <v>299</v>
      </c>
      <c r="D50" s="60"/>
      <c r="E50" s="226">
        <f>E52</f>
        <v>60.5</v>
      </c>
      <c r="F50" s="226">
        <f>F52</f>
        <v>0</v>
      </c>
      <c r="G50" s="226">
        <f>G52</f>
        <v>60.5</v>
      </c>
      <c r="H50" s="226">
        <f>H52</f>
        <v>60.5</v>
      </c>
      <c r="I50" s="226">
        <f>I52</f>
        <v>60.5</v>
      </c>
    </row>
    <row r="51" spans="1:9" s="25" customFormat="1" ht="25.5">
      <c r="A51" s="24" t="s">
        <v>47</v>
      </c>
      <c r="B51" s="19" t="s">
        <v>165</v>
      </c>
      <c r="C51" s="60" t="s">
        <v>307</v>
      </c>
      <c r="D51" s="60"/>
      <c r="E51" s="226">
        <f aca="true" t="shared" si="4" ref="E51:I52">E52</f>
        <v>60.5</v>
      </c>
      <c r="F51" s="226">
        <f t="shared" si="4"/>
        <v>0</v>
      </c>
      <c r="G51" s="226">
        <f t="shared" si="4"/>
        <v>60.5</v>
      </c>
      <c r="H51" s="226">
        <f t="shared" si="4"/>
        <v>60.5</v>
      </c>
      <c r="I51" s="226">
        <f t="shared" si="4"/>
        <v>60.5</v>
      </c>
    </row>
    <row r="52" spans="1:9" s="28" customFormat="1" ht="25.5">
      <c r="A52" s="32" t="s">
        <v>167</v>
      </c>
      <c r="B52" s="27" t="s">
        <v>165</v>
      </c>
      <c r="C52" s="35" t="s">
        <v>307</v>
      </c>
      <c r="D52" s="35"/>
      <c r="E52" s="237">
        <f t="shared" si="4"/>
        <v>60.5</v>
      </c>
      <c r="F52" s="237">
        <f t="shared" si="4"/>
        <v>0</v>
      </c>
      <c r="G52" s="237">
        <f t="shared" si="4"/>
        <v>60.5</v>
      </c>
      <c r="H52" s="237">
        <f t="shared" si="4"/>
        <v>60.5</v>
      </c>
      <c r="I52" s="237">
        <f t="shared" si="4"/>
        <v>60.5</v>
      </c>
    </row>
    <row r="53" spans="1:9" s="28" customFormat="1" ht="15" customHeight="1">
      <c r="A53" s="131" t="s">
        <v>168</v>
      </c>
      <c r="B53" s="27" t="s">
        <v>165</v>
      </c>
      <c r="C53" s="35" t="s">
        <v>307</v>
      </c>
      <c r="D53" s="35">
        <v>540</v>
      </c>
      <c r="E53" s="237">
        <v>60.5</v>
      </c>
      <c r="F53" s="237"/>
      <c r="G53" s="237">
        <v>60.5</v>
      </c>
      <c r="H53" s="237">
        <v>60.5</v>
      </c>
      <c r="I53" s="237">
        <v>60.5</v>
      </c>
    </row>
    <row r="54" spans="1:9" s="104" customFormat="1" ht="18" customHeight="1">
      <c r="A54" s="22" t="s">
        <v>94</v>
      </c>
      <c r="B54" s="89" t="s">
        <v>92</v>
      </c>
      <c r="C54" s="94"/>
      <c r="D54" s="97"/>
      <c r="E54" s="238">
        <f aca="true" t="shared" si="5" ref="E54:I55">E55</f>
        <v>0</v>
      </c>
      <c r="F54" s="238">
        <f t="shared" si="5"/>
        <v>150</v>
      </c>
      <c r="G54" s="238">
        <f t="shared" si="5"/>
        <v>150</v>
      </c>
      <c r="H54" s="238">
        <f t="shared" si="5"/>
        <v>0</v>
      </c>
      <c r="I54" s="238">
        <f t="shared" si="5"/>
        <v>0</v>
      </c>
    </row>
    <row r="55" spans="1:9" s="25" customFormat="1" ht="25.5">
      <c r="A55" s="22" t="s">
        <v>79</v>
      </c>
      <c r="B55" s="19" t="s">
        <v>92</v>
      </c>
      <c r="C55" s="59" t="s">
        <v>306</v>
      </c>
      <c r="D55" s="59"/>
      <c r="E55" s="226">
        <f t="shared" si="5"/>
        <v>0</v>
      </c>
      <c r="F55" s="226">
        <f t="shared" si="5"/>
        <v>150</v>
      </c>
      <c r="G55" s="226">
        <f t="shared" si="5"/>
        <v>150</v>
      </c>
      <c r="H55" s="226">
        <f t="shared" si="5"/>
        <v>0</v>
      </c>
      <c r="I55" s="226">
        <f t="shared" si="5"/>
        <v>0</v>
      </c>
    </row>
    <row r="56" spans="1:9" s="25" customFormat="1" ht="25.5">
      <c r="A56" s="24" t="s">
        <v>612</v>
      </c>
      <c r="B56" s="19" t="s">
        <v>92</v>
      </c>
      <c r="C56" s="60" t="s">
        <v>611</v>
      </c>
      <c r="D56" s="60"/>
      <c r="E56" s="226">
        <f>E58</f>
        <v>0</v>
      </c>
      <c r="F56" s="226">
        <f>F58</f>
        <v>150</v>
      </c>
      <c r="G56" s="226">
        <f>G58</f>
        <v>150</v>
      </c>
      <c r="H56" s="226">
        <f>H58</f>
        <v>0</v>
      </c>
      <c r="I56" s="226">
        <f>I58</f>
        <v>0</v>
      </c>
    </row>
    <row r="57" spans="1:9" s="25" customFormat="1" ht="25.5">
      <c r="A57" s="275" t="s">
        <v>27</v>
      </c>
      <c r="B57" s="19" t="s">
        <v>92</v>
      </c>
      <c r="C57" s="20" t="s">
        <v>610</v>
      </c>
      <c r="D57" s="60"/>
      <c r="E57" s="226">
        <f aca="true" t="shared" si="6" ref="E57:I58">E58</f>
        <v>0</v>
      </c>
      <c r="F57" s="226">
        <f t="shared" si="6"/>
        <v>150</v>
      </c>
      <c r="G57" s="226">
        <f t="shared" si="6"/>
        <v>150</v>
      </c>
      <c r="H57" s="226">
        <f t="shared" si="6"/>
        <v>0</v>
      </c>
      <c r="I57" s="226">
        <f t="shared" si="6"/>
        <v>0</v>
      </c>
    </row>
    <row r="58" spans="1:9" s="28" customFormat="1" ht="25.5">
      <c r="A58" s="32" t="s">
        <v>88</v>
      </c>
      <c r="B58" s="27" t="s">
        <v>92</v>
      </c>
      <c r="C58" s="35" t="s">
        <v>609</v>
      </c>
      <c r="D58" s="35"/>
      <c r="E58" s="237">
        <f t="shared" si="6"/>
        <v>0</v>
      </c>
      <c r="F58" s="237">
        <f t="shared" si="6"/>
        <v>150</v>
      </c>
      <c r="G58" s="237">
        <f t="shared" si="6"/>
        <v>150</v>
      </c>
      <c r="H58" s="237">
        <f t="shared" si="6"/>
        <v>0</v>
      </c>
      <c r="I58" s="237">
        <f t="shared" si="6"/>
        <v>0</v>
      </c>
    </row>
    <row r="59" spans="1:9" s="28" customFormat="1" ht="32.25" customHeight="1">
      <c r="A59" s="30" t="s">
        <v>149</v>
      </c>
      <c r="B59" s="27" t="s">
        <v>92</v>
      </c>
      <c r="C59" s="35" t="s">
        <v>609</v>
      </c>
      <c r="D59" s="35">
        <v>240</v>
      </c>
      <c r="E59" s="237"/>
      <c r="F59" s="237">
        <f>F60</f>
        <v>150</v>
      </c>
      <c r="G59" s="237">
        <f>G60</f>
        <v>150</v>
      </c>
      <c r="H59" s="237"/>
      <c r="I59" s="237"/>
    </row>
    <row r="60" spans="1:9" s="28" customFormat="1" ht="18" customHeight="1">
      <c r="A60" s="30" t="s">
        <v>728</v>
      </c>
      <c r="B60" s="27" t="s">
        <v>92</v>
      </c>
      <c r="C60" s="35" t="s">
        <v>609</v>
      </c>
      <c r="D60" s="35">
        <v>880</v>
      </c>
      <c r="E60" s="237">
        <v>0</v>
      </c>
      <c r="F60" s="237">
        <v>150</v>
      </c>
      <c r="G60" s="237">
        <f>E60+F60</f>
        <v>150</v>
      </c>
      <c r="H60" s="237">
        <v>0</v>
      </c>
      <c r="I60" s="237">
        <v>0</v>
      </c>
    </row>
    <row r="61" spans="1:9" s="104" customFormat="1" ht="15">
      <c r="A61" s="106" t="s">
        <v>83</v>
      </c>
      <c r="B61" s="89" t="s">
        <v>46</v>
      </c>
      <c r="C61" s="94"/>
      <c r="D61" s="97"/>
      <c r="E61" s="238">
        <f aca="true" t="shared" si="7" ref="E61:I62">E62</f>
        <v>400</v>
      </c>
      <c r="F61" s="238">
        <f t="shared" si="7"/>
        <v>0</v>
      </c>
      <c r="G61" s="238">
        <f t="shared" si="7"/>
        <v>400</v>
      </c>
      <c r="H61" s="238">
        <f t="shared" si="7"/>
        <v>400</v>
      </c>
      <c r="I61" s="238">
        <f t="shared" si="7"/>
        <v>400</v>
      </c>
    </row>
    <row r="62" spans="1:9" s="25" customFormat="1" ht="25.5">
      <c r="A62" s="22" t="s">
        <v>79</v>
      </c>
      <c r="B62" s="19" t="s">
        <v>46</v>
      </c>
      <c r="C62" s="59" t="s">
        <v>306</v>
      </c>
      <c r="D62" s="59"/>
      <c r="E62" s="226">
        <f t="shared" si="7"/>
        <v>400</v>
      </c>
      <c r="F62" s="226">
        <f t="shared" si="7"/>
        <v>0</v>
      </c>
      <c r="G62" s="226">
        <f t="shared" si="7"/>
        <v>400</v>
      </c>
      <c r="H62" s="226">
        <f t="shared" si="7"/>
        <v>400</v>
      </c>
      <c r="I62" s="226">
        <f t="shared" si="7"/>
        <v>400</v>
      </c>
    </row>
    <row r="63" spans="1:9" s="25" customFormat="1" ht="25.5">
      <c r="A63" s="24" t="s">
        <v>47</v>
      </c>
      <c r="B63" s="19" t="s">
        <v>46</v>
      </c>
      <c r="C63" s="60" t="s">
        <v>305</v>
      </c>
      <c r="D63" s="60"/>
      <c r="E63" s="226">
        <f>E65</f>
        <v>400</v>
      </c>
      <c r="F63" s="226">
        <f>F65</f>
        <v>0</v>
      </c>
      <c r="G63" s="226">
        <f>G65</f>
        <v>400</v>
      </c>
      <c r="H63" s="226">
        <f>H65</f>
        <v>400</v>
      </c>
      <c r="I63" s="226">
        <f>I65</f>
        <v>400</v>
      </c>
    </row>
    <row r="64" spans="1:9" s="25" customFormat="1" ht="25.5">
      <c r="A64" s="24" t="s">
        <v>47</v>
      </c>
      <c r="B64" s="19" t="s">
        <v>46</v>
      </c>
      <c r="C64" s="20" t="s">
        <v>304</v>
      </c>
      <c r="D64" s="60"/>
      <c r="E64" s="226">
        <f aca="true" t="shared" si="8" ref="E64:I65">E65</f>
        <v>400</v>
      </c>
      <c r="F64" s="226">
        <f t="shared" si="8"/>
        <v>0</v>
      </c>
      <c r="G64" s="226">
        <f t="shared" si="8"/>
        <v>400</v>
      </c>
      <c r="H64" s="226">
        <f t="shared" si="8"/>
        <v>400</v>
      </c>
      <c r="I64" s="226">
        <f t="shared" si="8"/>
        <v>400</v>
      </c>
    </row>
    <row r="65" spans="1:9" s="28" customFormat="1" ht="25.5">
      <c r="A65" s="32" t="s">
        <v>476</v>
      </c>
      <c r="B65" s="27" t="s">
        <v>46</v>
      </c>
      <c r="C65" s="35" t="s">
        <v>308</v>
      </c>
      <c r="D65" s="35"/>
      <c r="E65" s="237">
        <f t="shared" si="8"/>
        <v>400</v>
      </c>
      <c r="F65" s="237">
        <f t="shared" si="8"/>
        <v>0</v>
      </c>
      <c r="G65" s="237">
        <f t="shared" si="8"/>
        <v>400</v>
      </c>
      <c r="H65" s="237">
        <f t="shared" si="8"/>
        <v>400</v>
      </c>
      <c r="I65" s="237">
        <f t="shared" si="8"/>
        <v>400</v>
      </c>
    </row>
    <row r="66" spans="1:9" s="28" customFormat="1" ht="25.5">
      <c r="A66" s="32" t="s">
        <v>80</v>
      </c>
      <c r="B66" s="27" t="s">
        <v>46</v>
      </c>
      <c r="C66" s="35" t="s">
        <v>308</v>
      </c>
      <c r="D66" s="35">
        <v>870</v>
      </c>
      <c r="E66" s="237">
        <v>400</v>
      </c>
      <c r="F66" s="237"/>
      <c r="G66" s="237">
        <v>400</v>
      </c>
      <c r="H66" s="237">
        <v>400</v>
      </c>
      <c r="I66" s="237">
        <v>400</v>
      </c>
    </row>
    <row r="67" spans="1:9" s="109" customFormat="1" ht="15">
      <c r="A67" s="87" t="s">
        <v>24</v>
      </c>
      <c r="B67" s="89" t="s">
        <v>23</v>
      </c>
      <c r="C67" s="88"/>
      <c r="D67" s="88"/>
      <c r="E67" s="229">
        <f>E68+E97+E113+E106+E118+E92</f>
        <v>6749.528000000001</v>
      </c>
      <c r="F67" s="229">
        <f>F68+F97+F113+F106+F118+F92+F126</f>
        <v>-3693.8</v>
      </c>
      <c r="G67" s="229">
        <f>G68+G97+G113+G106+G118+G92+G126</f>
        <v>3055.728</v>
      </c>
      <c r="H67" s="229">
        <f>H68+H97+H113+H106+H118+H92</f>
        <v>7043.699999999999</v>
      </c>
      <c r="I67" s="229">
        <f>I68+I97+I113+I106+I118+I92</f>
        <v>6546.895999999999</v>
      </c>
    </row>
    <row r="68" spans="1:9" s="58" customFormat="1" ht="25.5">
      <c r="A68" s="22" t="s">
        <v>79</v>
      </c>
      <c r="B68" s="64" t="s">
        <v>23</v>
      </c>
      <c r="C68" s="39" t="s">
        <v>306</v>
      </c>
      <c r="D68" s="39"/>
      <c r="E68" s="236">
        <f aca="true" t="shared" si="9" ref="E68:I69">E69</f>
        <v>6309.428000000001</v>
      </c>
      <c r="F68" s="236">
        <f t="shared" si="9"/>
        <v>-3673.8</v>
      </c>
      <c r="G68" s="236">
        <f t="shared" si="9"/>
        <v>2635.628</v>
      </c>
      <c r="H68" s="236">
        <f t="shared" si="9"/>
        <v>6586.299999999999</v>
      </c>
      <c r="I68" s="236">
        <f t="shared" si="9"/>
        <v>6071.195999999999</v>
      </c>
    </row>
    <row r="69" spans="1:9" s="58" customFormat="1" ht="25.5">
      <c r="A69" s="24" t="s">
        <v>47</v>
      </c>
      <c r="B69" s="64" t="s">
        <v>23</v>
      </c>
      <c r="C69" s="20" t="s">
        <v>305</v>
      </c>
      <c r="D69" s="20"/>
      <c r="E69" s="226">
        <f t="shared" si="9"/>
        <v>6309.428000000001</v>
      </c>
      <c r="F69" s="226">
        <f t="shared" si="9"/>
        <v>-3673.8</v>
      </c>
      <c r="G69" s="226">
        <f t="shared" si="9"/>
        <v>2635.628</v>
      </c>
      <c r="H69" s="226">
        <f t="shared" si="9"/>
        <v>6586.299999999999</v>
      </c>
      <c r="I69" s="226">
        <f t="shared" si="9"/>
        <v>6071.195999999999</v>
      </c>
    </row>
    <row r="70" spans="1:9" s="58" customFormat="1" ht="25.5">
      <c r="A70" s="24" t="s">
        <v>47</v>
      </c>
      <c r="B70" s="64" t="s">
        <v>23</v>
      </c>
      <c r="C70" s="20" t="s">
        <v>304</v>
      </c>
      <c r="D70" s="20"/>
      <c r="E70" s="226">
        <f>E71+E76+E80+E86+E78+E90</f>
        <v>6309.428000000001</v>
      </c>
      <c r="F70" s="226">
        <f>F71+F76+F80+F86+F78+F90</f>
        <v>-3673.8</v>
      </c>
      <c r="G70" s="226">
        <f>G71+G76+G80+G86+G78+G90</f>
        <v>2635.628</v>
      </c>
      <c r="H70" s="226">
        <f>H71+H76+H80+H86+H78+H90</f>
        <v>6586.299999999999</v>
      </c>
      <c r="I70" s="226">
        <f>I71+I76+I80+I86+I78+I90</f>
        <v>6071.195999999999</v>
      </c>
    </row>
    <row r="71" spans="1:9" s="18" customFormat="1" ht="25.5">
      <c r="A71" s="45" t="s">
        <v>474</v>
      </c>
      <c r="B71" s="36" t="s">
        <v>23</v>
      </c>
      <c r="C71" s="35" t="s">
        <v>309</v>
      </c>
      <c r="D71" s="35"/>
      <c r="E71" s="237">
        <f>E72+E74+E75</f>
        <v>5278.8</v>
      </c>
      <c r="F71" s="237">
        <f>F72+F74+F75</f>
        <v>-3831.3</v>
      </c>
      <c r="G71" s="237">
        <f>G72+G74+G75</f>
        <v>1447.5</v>
      </c>
      <c r="H71" s="237">
        <f>H72+H74+H75</f>
        <v>5490</v>
      </c>
      <c r="I71" s="237">
        <f>I72+I74+I75</f>
        <v>4946.999999999999</v>
      </c>
    </row>
    <row r="72" spans="1:9" s="63" customFormat="1" ht="18" customHeight="1">
      <c r="A72" s="131" t="s">
        <v>152</v>
      </c>
      <c r="B72" s="36" t="s">
        <v>23</v>
      </c>
      <c r="C72" s="35" t="s">
        <v>309</v>
      </c>
      <c r="D72" s="35">
        <v>110</v>
      </c>
      <c r="E72" s="237">
        <f>3662.4+6+5+1106.1</f>
        <v>4779.5</v>
      </c>
      <c r="F72" s="237">
        <v>-3406.5</v>
      </c>
      <c r="G72" s="237">
        <f>E72+F72</f>
        <v>1373</v>
      </c>
      <c r="H72" s="237">
        <v>4970.7</v>
      </c>
      <c r="I72" s="237">
        <v>4406.9</v>
      </c>
    </row>
    <row r="73" spans="1:9" s="25" customFormat="1" ht="22.5" customHeight="1" hidden="1">
      <c r="A73" s="32" t="s">
        <v>82</v>
      </c>
      <c r="B73" s="36" t="s">
        <v>23</v>
      </c>
      <c r="C73" s="35" t="s">
        <v>45</v>
      </c>
      <c r="D73" s="35">
        <v>112</v>
      </c>
      <c r="E73" s="237"/>
      <c r="F73" s="237"/>
      <c r="G73" s="237"/>
      <c r="H73" s="237"/>
      <c r="I73" s="237"/>
    </row>
    <row r="74" spans="1:9" s="28" customFormat="1" ht="26.25" customHeight="1">
      <c r="A74" s="30" t="s">
        <v>149</v>
      </c>
      <c r="B74" s="36" t="s">
        <v>23</v>
      </c>
      <c r="C74" s="35" t="s">
        <v>309</v>
      </c>
      <c r="D74" s="35">
        <v>240</v>
      </c>
      <c r="E74" s="237">
        <f>41.8+280+72.5+100</f>
        <v>494.3</v>
      </c>
      <c r="F74" s="237">
        <f>-419.9</f>
        <v>-419.9</v>
      </c>
      <c r="G74" s="237">
        <f>E74+F74</f>
        <v>74.40000000000003</v>
      </c>
      <c r="H74" s="237">
        <v>514.1</v>
      </c>
      <c r="I74" s="237">
        <v>534.7</v>
      </c>
    </row>
    <row r="75" spans="1:9" s="28" customFormat="1" ht="15" customHeight="1">
      <c r="A75" s="131" t="s">
        <v>153</v>
      </c>
      <c r="B75" s="36" t="s">
        <v>23</v>
      </c>
      <c r="C75" s="35" t="s">
        <v>309</v>
      </c>
      <c r="D75" s="35">
        <v>850</v>
      </c>
      <c r="E75" s="237">
        <v>5</v>
      </c>
      <c r="F75" s="237">
        <v>-4.9</v>
      </c>
      <c r="G75" s="237">
        <f>E75+F75</f>
        <v>0.09999999999999964</v>
      </c>
      <c r="H75" s="237">
        <v>5.2</v>
      </c>
      <c r="I75" s="237">
        <v>5.4</v>
      </c>
    </row>
    <row r="76" spans="1:9" ht="25.5">
      <c r="A76" s="32" t="s">
        <v>477</v>
      </c>
      <c r="B76" s="27" t="s">
        <v>23</v>
      </c>
      <c r="C76" s="35" t="s">
        <v>310</v>
      </c>
      <c r="D76" s="35"/>
      <c r="E76" s="237">
        <f>E77</f>
        <v>348</v>
      </c>
      <c r="F76" s="237">
        <f>F77</f>
        <v>-12.8</v>
      </c>
      <c r="G76" s="237">
        <f>E76+F76</f>
        <v>335.2</v>
      </c>
      <c r="H76" s="237">
        <f>H77</f>
        <v>361.9</v>
      </c>
      <c r="I76" s="237">
        <f>I77</f>
        <v>376.4</v>
      </c>
    </row>
    <row r="77" spans="1:9" ht="29.25" customHeight="1">
      <c r="A77" s="30" t="s">
        <v>149</v>
      </c>
      <c r="B77" s="27" t="s">
        <v>23</v>
      </c>
      <c r="C77" s="35" t="s">
        <v>310</v>
      </c>
      <c r="D77" s="35">
        <v>240</v>
      </c>
      <c r="E77" s="237">
        <f>318+30</f>
        <v>348</v>
      </c>
      <c r="F77" s="237">
        <f>-0.8-12</f>
        <v>-12.8</v>
      </c>
      <c r="G77" s="237">
        <f>E77+F77</f>
        <v>335.2</v>
      </c>
      <c r="H77" s="237">
        <v>361.9</v>
      </c>
      <c r="I77" s="237">
        <v>376.4</v>
      </c>
    </row>
    <row r="78" spans="1:9" s="18" customFormat="1" ht="25.5">
      <c r="A78" s="32" t="s">
        <v>478</v>
      </c>
      <c r="B78" s="27" t="s">
        <v>23</v>
      </c>
      <c r="C78" s="35" t="s">
        <v>311</v>
      </c>
      <c r="D78" s="35"/>
      <c r="E78" s="237">
        <f>E79</f>
        <v>261.1</v>
      </c>
      <c r="F78" s="237">
        <f>F79</f>
        <v>42</v>
      </c>
      <c r="G78" s="237">
        <f>G79</f>
        <v>303.1</v>
      </c>
      <c r="H78" s="237">
        <f>H79</f>
        <v>300</v>
      </c>
      <c r="I78" s="237">
        <f>I79</f>
        <v>300</v>
      </c>
    </row>
    <row r="79" spans="1:9" s="18" customFormat="1" ht="26.25" customHeight="1">
      <c r="A79" s="30" t="s">
        <v>149</v>
      </c>
      <c r="B79" s="27" t="s">
        <v>23</v>
      </c>
      <c r="C79" s="35" t="s">
        <v>311</v>
      </c>
      <c r="D79" s="35">
        <v>240</v>
      </c>
      <c r="E79" s="237">
        <f>400-100-38.9</f>
        <v>261.1</v>
      </c>
      <c r="F79" s="237">
        <v>42</v>
      </c>
      <c r="G79" s="237">
        <f>E79+F79</f>
        <v>303.1</v>
      </c>
      <c r="H79" s="237">
        <v>300</v>
      </c>
      <c r="I79" s="237">
        <v>300</v>
      </c>
    </row>
    <row r="80" spans="1:9" ht="25.5">
      <c r="A80" s="32" t="s">
        <v>479</v>
      </c>
      <c r="B80" s="65" t="s">
        <v>23</v>
      </c>
      <c r="C80" s="35" t="s">
        <v>312</v>
      </c>
      <c r="D80" s="35"/>
      <c r="E80" s="237">
        <f>E81</f>
        <v>21.528</v>
      </c>
      <c r="F80" s="237">
        <f>F81</f>
        <v>0.8</v>
      </c>
      <c r="G80" s="237">
        <f>G81</f>
        <v>22.328</v>
      </c>
      <c r="H80" s="237">
        <f>H81</f>
        <v>22.4</v>
      </c>
      <c r="I80" s="237">
        <f>I81</f>
        <v>23.296</v>
      </c>
    </row>
    <row r="81" spans="1:9" ht="15.75" customHeight="1">
      <c r="A81" s="131" t="s">
        <v>153</v>
      </c>
      <c r="B81" s="65" t="s">
        <v>23</v>
      </c>
      <c r="C81" s="35" t="s">
        <v>312</v>
      </c>
      <c r="D81" s="35">
        <v>850</v>
      </c>
      <c r="E81" s="237">
        <f>9*2.3*1.04</f>
        <v>21.528</v>
      </c>
      <c r="F81" s="237">
        <v>0.8</v>
      </c>
      <c r="G81" s="237">
        <f>E81+F81</f>
        <v>22.328</v>
      </c>
      <c r="H81" s="237">
        <v>22.4</v>
      </c>
      <c r="I81" s="237">
        <f>H81*1.04</f>
        <v>23.296</v>
      </c>
    </row>
    <row r="82" spans="1:9" ht="26.25" hidden="1">
      <c r="A82" s="38" t="s">
        <v>134</v>
      </c>
      <c r="B82" s="27" t="s">
        <v>23</v>
      </c>
      <c r="C82" s="35" t="s">
        <v>127</v>
      </c>
      <c r="D82" s="35"/>
      <c r="E82" s="237">
        <f>E83</f>
        <v>0</v>
      </c>
      <c r="F82" s="237">
        <f>F83</f>
        <v>0</v>
      </c>
      <c r="G82" s="237">
        <f>G83</f>
        <v>0</v>
      </c>
      <c r="H82" s="237">
        <f>H83</f>
        <v>0</v>
      </c>
      <c r="I82" s="237">
        <f>I83</f>
        <v>0</v>
      </c>
    </row>
    <row r="83" spans="1:9" s="18" customFormat="1" ht="26.25" hidden="1">
      <c r="A83" s="32" t="s">
        <v>20</v>
      </c>
      <c r="B83" s="27" t="s">
        <v>23</v>
      </c>
      <c r="C83" s="35" t="s">
        <v>127</v>
      </c>
      <c r="D83" s="35">
        <v>244</v>
      </c>
      <c r="E83" s="237"/>
      <c r="F83" s="237"/>
      <c r="G83" s="237"/>
      <c r="H83" s="237"/>
      <c r="I83" s="237"/>
    </row>
    <row r="84" spans="1:9" s="18" customFormat="1" ht="26.25" hidden="1">
      <c r="A84" s="32" t="s">
        <v>136</v>
      </c>
      <c r="B84" s="27" t="s">
        <v>23</v>
      </c>
      <c r="C84" s="35" t="s">
        <v>135</v>
      </c>
      <c r="D84" s="35"/>
      <c r="E84" s="237">
        <f>E85</f>
        <v>0</v>
      </c>
      <c r="F84" s="237">
        <f>F85</f>
        <v>0</v>
      </c>
      <c r="G84" s="237">
        <f>G85</f>
        <v>0</v>
      </c>
      <c r="H84" s="237">
        <f>H85</f>
        <v>0</v>
      </c>
      <c r="I84" s="237">
        <f>I85</f>
        <v>0</v>
      </c>
    </row>
    <row r="85" spans="1:9" s="18" customFormat="1" ht="26.25" hidden="1">
      <c r="A85" s="32" t="s">
        <v>20</v>
      </c>
      <c r="B85" s="27" t="s">
        <v>23</v>
      </c>
      <c r="C85" s="35" t="s">
        <v>135</v>
      </c>
      <c r="D85" s="35">
        <v>244</v>
      </c>
      <c r="E85" s="237"/>
      <c r="F85" s="237"/>
      <c r="G85" s="237"/>
      <c r="H85" s="237"/>
      <c r="I85" s="237"/>
    </row>
    <row r="86" spans="1:9" ht="25.5">
      <c r="A86" s="32" t="s">
        <v>522</v>
      </c>
      <c r="B86" s="65" t="s">
        <v>23</v>
      </c>
      <c r="C86" s="35" t="s">
        <v>523</v>
      </c>
      <c r="D86" s="35"/>
      <c r="E86" s="237">
        <f>E87+E89</f>
        <v>400</v>
      </c>
      <c r="F86" s="237">
        <f>F87+F89</f>
        <v>127.5</v>
      </c>
      <c r="G86" s="237">
        <f>E86+F86</f>
        <v>527.5</v>
      </c>
      <c r="H86" s="237">
        <f>H87+H89</f>
        <v>412</v>
      </c>
      <c r="I86" s="237">
        <f>I87+I89</f>
        <v>424.5</v>
      </c>
    </row>
    <row r="87" spans="1:9" ht="15.75" customHeight="1">
      <c r="A87" s="30" t="s">
        <v>149</v>
      </c>
      <c r="B87" s="65" t="s">
        <v>23</v>
      </c>
      <c r="C87" s="35" t="s">
        <v>523</v>
      </c>
      <c r="D87" s="35">
        <v>240</v>
      </c>
      <c r="E87" s="237">
        <v>300</v>
      </c>
      <c r="F87" s="237">
        <v>0</v>
      </c>
      <c r="G87" s="237">
        <v>300</v>
      </c>
      <c r="H87" s="237">
        <v>312</v>
      </c>
      <c r="I87" s="237">
        <v>324.5</v>
      </c>
    </row>
    <row r="88" spans="1:9" ht="15.75" customHeight="1" hidden="1">
      <c r="A88" s="30" t="s">
        <v>739</v>
      </c>
      <c r="B88" s="65" t="s">
        <v>23</v>
      </c>
      <c r="C88" s="35" t="s">
        <v>523</v>
      </c>
      <c r="D88" s="35">
        <v>830</v>
      </c>
      <c r="E88" s="237"/>
      <c r="F88" s="237"/>
      <c r="G88" s="237"/>
      <c r="H88" s="237">
        <f>G88*1.04</f>
        <v>0</v>
      </c>
      <c r="I88" s="237">
        <f>H88*1.04</f>
        <v>0</v>
      </c>
    </row>
    <row r="89" spans="1:9" ht="15.75" customHeight="1">
      <c r="A89" s="131" t="s">
        <v>153</v>
      </c>
      <c r="B89" s="65" t="s">
        <v>23</v>
      </c>
      <c r="C89" s="35" t="s">
        <v>523</v>
      </c>
      <c r="D89" s="35">
        <v>850</v>
      </c>
      <c r="E89" s="237">
        <v>100</v>
      </c>
      <c r="F89" s="237">
        <f>112+15.5</f>
        <v>127.5</v>
      </c>
      <c r="G89" s="237">
        <f>E89+F89</f>
        <v>227.5</v>
      </c>
      <c r="H89" s="237">
        <v>100</v>
      </c>
      <c r="I89" s="237">
        <v>100</v>
      </c>
    </row>
    <row r="90" spans="1:9" ht="13.5" hidden="1">
      <c r="A90" s="32" t="s">
        <v>603</v>
      </c>
      <c r="B90" s="65" t="s">
        <v>23</v>
      </c>
      <c r="C90" s="35" t="s">
        <v>594</v>
      </c>
      <c r="D90" s="35"/>
      <c r="E90" s="237">
        <f>E91</f>
        <v>0</v>
      </c>
      <c r="F90" s="237">
        <f>F91</f>
        <v>0</v>
      </c>
      <c r="G90" s="237">
        <f>G91</f>
        <v>0</v>
      </c>
      <c r="H90" s="237">
        <f>H91</f>
        <v>0</v>
      </c>
      <c r="I90" s="237">
        <f>I91</f>
        <v>0</v>
      </c>
    </row>
    <row r="91" spans="1:9" ht="15.75" customHeight="1" hidden="1">
      <c r="A91" s="131" t="s">
        <v>153</v>
      </c>
      <c r="B91" s="65" t="s">
        <v>23</v>
      </c>
      <c r="C91" s="35" t="s">
        <v>594</v>
      </c>
      <c r="D91" s="35">
        <v>850</v>
      </c>
      <c r="E91" s="237">
        <v>0</v>
      </c>
      <c r="F91" s="237">
        <v>0</v>
      </c>
      <c r="G91" s="237">
        <v>0</v>
      </c>
      <c r="H91" s="237">
        <v>0</v>
      </c>
      <c r="I91" s="237">
        <v>0</v>
      </c>
    </row>
    <row r="92" spans="1:9" s="58" customFormat="1" ht="39" hidden="1">
      <c r="A92" s="22" t="s">
        <v>544</v>
      </c>
      <c r="B92" s="19" t="s">
        <v>23</v>
      </c>
      <c r="C92" s="20" t="s">
        <v>341</v>
      </c>
      <c r="D92" s="20"/>
      <c r="E92" s="226">
        <f>E93</f>
        <v>0</v>
      </c>
      <c r="F92" s="226">
        <f>F93</f>
        <v>0</v>
      </c>
      <c r="G92" s="226">
        <f>G93</f>
        <v>0</v>
      </c>
      <c r="H92" s="226">
        <f>H93</f>
        <v>0</v>
      </c>
      <c r="I92" s="226">
        <f>I93</f>
        <v>0</v>
      </c>
    </row>
    <row r="93" spans="1:9" s="58" customFormat="1" ht="26.25" hidden="1">
      <c r="A93" s="24" t="s">
        <v>542</v>
      </c>
      <c r="B93" s="19" t="s">
        <v>23</v>
      </c>
      <c r="C93" s="20" t="s">
        <v>444</v>
      </c>
      <c r="D93" s="20"/>
      <c r="E93" s="226">
        <f>E95</f>
        <v>0</v>
      </c>
      <c r="F93" s="226">
        <f>F95</f>
        <v>0</v>
      </c>
      <c r="G93" s="226">
        <f>G95</f>
        <v>0</v>
      </c>
      <c r="H93" s="226">
        <f>H95</f>
        <v>0</v>
      </c>
      <c r="I93" s="226">
        <f>I95</f>
        <v>0</v>
      </c>
    </row>
    <row r="94" spans="1:9" s="58" customFormat="1" ht="26.25" hidden="1">
      <c r="A94" s="46" t="s">
        <v>647</v>
      </c>
      <c r="B94" s="19" t="s">
        <v>23</v>
      </c>
      <c r="C94" s="20" t="s">
        <v>629</v>
      </c>
      <c r="D94" s="20"/>
      <c r="E94" s="226">
        <f aca="true" t="shared" si="10" ref="E94:I95">E95</f>
        <v>0</v>
      </c>
      <c r="F94" s="226">
        <f t="shared" si="10"/>
        <v>0</v>
      </c>
      <c r="G94" s="226">
        <f t="shared" si="10"/>
        <v>0</v>
      </c>
      <c r="H94" s="226">
        <f t="shared" si="10"/>
        <v>0</v>
      </c>
      <c r="I94" s="226">
        <f t="shared" si="10"/>
        <v>0</v>
      </c>
    </row>
    <row r="95" spans="1:9" ht="26.25" hidden="1">
      <c r="A95" s="26" t="s">
        <v>549</v>
      </c>
      <c r="B95" s="27" t="s">
        <v>23</v>
      </c>
      <c r="C95" s="1" t="s">
        <v>443</v>
      </c>
      <c r="D95" s="1"/>
      <c r="E95" s="227">
        <f t="shared" si="10"/>
        <v>0</v>
      </c>
      <c r="F95" s="227">
        <f t="shared" si="10"/>
        <v>0</v>
      </c>
      <c r="G95" s="227">
        <f t="shared" si="10"/>
        <v>0</v>
      </c>
      <c r="H95" s="227">
        <f t="shared" si="10"/>
        <v>0</v>
      </c>
      <c r="I95" s="227">
        <f t="shared" si="10"/>
        <v>0</v>
      </c>
    </row>
    <row r="96" spans="1:9" s="18" customFormat="1" ht="29.25" customHeight="1" hidden="1">
      <c r="A96" s="30" t="s">
        <v>149</v>
      </c>
      <c r="B96" s="27" t="s">
        <v>23</v>
      </c>
      <c r="C96" s="1" t="s">
        <v>443</v>
      </c>
      <c r="D96" s="35">
        <v>240</v>
      </c>
      <c r="E96" s="227"/>
      <c r="F96" s="227"/>
      <c r="G96" s="227"/>
      <c r="H96" s="227"/>
      <c r="I96" s="227"/>
    </row>
    <row r="97" spans="1:9" s="28" customFormat="1" ht="38.25">
      <c r="A97" s="22" t="s">
        <v>93</v>
      </c>
      <c r="B97" s="19" t="s">
        <v>23</v>
      </c>
      <c r="C97" s="20" t="s">
        <v>380</v>
      </c>
      <c r="D97" s="20"/>
      <c r="E97" s="226">
        <f>E98</f>
        <v>3.5</v>
      </c>
      <c r="F97" s="226">
        <f>F98</f>
        <v>0</v>
      </c>
      <c r="G97" s="226">
        <f>G98</f>
        <v>3.5</v>
      </c>
      <c r="H97" s="226">
        <f>H98</f>
        <v>3.5</v>
      </c>
      <c r="I97" s="226">
        <f>I98</f>
        <v>3.5</v>
      </c>
    </row>
    <row r="98" spans="1:9" s="25" customFormat="1" ht="38.25">
      <c r="A98" s="24" t="s">
        <v>536</v>
      </c>
      <c r="B98" s="19" t="s">
        <v>23</v>
      </c>
      <c r="C98" s="20" t="s">
        <v>392</v>
      </c>
      <c r="D98" s="20"/>
      <c r="E98" s="226">
        <f>E103+E100</f>
        <v>3.5</v>
      </c>
      <c r="F98" s="226">
        <f>F103+F100</f>
        <v>0</v>
      </c>
      <c r="G98" s="226">
        <f>G103+G100</f>
        <v>3.5</v>
      </c>
      <c r="H98" s="226">
        <f>H103+H100</f>
        <v>3.5</v>
      </c>
      <c r="I98" s="226">
        <f>I103+I100</f>
        <v>3.5</v>
      </c>
    </row>
    <row r="99" spans="1:9" s="25" customFormat="1" ht="25.5">
      <c r="A99" s="46" t="s">
        <v>388</v>
      </c>
      <c r="B99" s="19" t="s">
        <v>23</v>
      </c>
      <c r="C99" s="20" t="s">
        <v>389</v>
      </c>
      <c r="D99" s="20"/>
      <c r="E99" s="226">
        <f>E100+E103</f>
        <v>3.5</v>
      </c>
      <c r="F99" s="226">
        <f>F100+F103</f>
        <v>0</v>
      </c>
      <c r="G99" s="226">
        <f>G100+G103</f>
        <v>3.5</v>
      </c>
      <c r="H99" s="226">
        <f>H100+H103</f>
        <v>3.5</v>
      </c>
      <c r="I99" s="226">
        <f>I100+I103</f>
        <v>3.5</v>
      </c>
    </row>
    <row r="100" spans="1:9" s="28" customFormat="1" ht="42" customHeight="1" hidden="1">
      <c r="A100" s="30" t="s">
        <v>472</v>
      </c>
      <c r="B100" s="27" t="s">
        <v>23</v>
      </c>
      <c r="C100" s="1" t="s">
        <v>390</v>
      </c>
      <c r="D100" s="1"/>
      <c r="E100" s="227">
        <f>E101+E102</f>
        <v>0</v>
      </c>
      <c r="F100" s="227">
        <f>F101+F102</f>
        <v>0</v>
      </c>
      <c r="G100" s="227">
        <f>G101+G102</f>
        <v>0</v>
      </c>
      <c r="H100" s="227">
        <f>H101+H102</f>
        <v>0</v>
      </c>
      <c r="I100" s="227">
        <f>I101+I102</f>
        <v>0</v>
      </c>
    </row>
    <row r="101" spans="1:9" s="28" customFormat="1" ht="13.5" hidden="1">
      <c r="A101" s="38" t="s">
        <v>150</v>
      </c>
      <c r="B101" s="27" t="s">
        <v>23</v>
      </c>
      <c r="C101" s="1" t="s">
        <v>390</v>
      </c>
      <c r="D101" s="1" t="s">
        <v>151</v>
      </c>
      <c r="E101" s="227">
        <v>0</v>
      </c>
      <c r="F101" s="227">
        <v>0</v>
      </c>
      <c r="G101" s="227">
        <v>0</v>
      </c>
      <c r="H101" s="227">
        <v>0</v>
      </c>
      <c r="I101" s="227">
        <v>0</v>
      </c>
    </row>
    <row r="102" spans="1:9" s="28" customFormat="1" ht="28.5" customHeight="1" hidden="1">
      <c r="A102" s="30" t="s">
        <v>149</v>
      </c>
      <c r="B102" s="27" t="s">
        <v>23</v>
      </c>
      <c r="C102" s="1" t="s">
        <v>390</v>
      </c>
      <c r="D102" s="35">
        <v>240</v>
      </c>
      <c r="E102" s="227">
        <v>0</v>
      </c>
      <c r="F102" s="227">
        <v>0</v>
      </c>
      <c r="G102" s="227">
        <v>0</v>
      </c>
      <c r="H102" s="227">
        <v>0</v>
      </c>
      <c r="I102" s="227">
        <v>0</v>
      </c>
    </row>
    <row r="103" spans="1:9" s="28" customFormat="1" ht="38.25">
      <c r="A103" s="30" t="s">
        <v>480</v>
      </c>
      <c r="B103" s="27" t="s">
        <v>23</v>
      </c>
      <c r="C103" s="1" t="s">
        <v>391</v>
      </c>
      <c r="D103" s="1"/>
      <c r="E103" s="227">
        <f>E104+E105</f>
        <v>3.5</v>
      </c>
      <c r="F103" s="227">
        <f>F104+F105</f>
        <v>0</v>
      </c>
      <c r="G103" s="227">
        <f>G104+G105</f>
        <v>3.5</v>
      </c>
      <c r="H103" s="227">
        <f>H104+H105</f>
        <v>3.5</v>
      </c>
      <c r="I103" s="227">
        <f>I104+I105</f>
        <v>3.5</v>
      </c>
    </row>
    <row r="104" spans="1:9" s="28" customFormat="1" ht="18.75" customHeight="1" hidden="1">
      <c r="A104" s="38" t="s">
        <v>150</v>
      </c>
      <c r="B104" s="27" t="s">
        <v>23</v>
      </c>
      <c r="C104" s="1" t="s">
        <v>391</v>
      </c>
      <c r="D104" s="1" t="s">
        <v>151</v>
      </c>
      <c r="E104" s="227">
        <v>0</v>
      </c>
      <c r="F104" s="227">
        <v>0</v>
      </c>
      <c r="G104" s="227">
        <v>0</v>
      </c>
      <c r="H104" s="227">
        <v>0</v>
      </c>
      <c r="I104" s="227">
        <v>0</v>
      </c>
    </row>
    <row r="105" spans="1:9" s="28" customFormat="1" ht="28.5" customHeight="1">
      <c r="A105" s="30" t="s">
        <v>149</v>
      </c>
      <c r="B105" s="27" t="s">
        <v>23</v>
      </c>
      <c r="C105" s="1" t="s">
        <v>391</v>
      </c>
      <c r="D105" s="35">
        <v>240</v>
      </c>
      <c r="E105" s="227">
        <v>3.5</v>
      </c>
      <c r="F105" s="227"/>
      <c r="G105" s="227">
        <v>3.5</v>
      </c>
      <c r="H105" s="227">
        <v>3.5</v>
      </c>
      <c r="I105" s="227">
        <v>3.5</v>
      </c>
    </row>
    <row r="106" spans="1:9" s="28" customFormat="1" ht="39" hidden="1">
      <c r="A106" s="22" t="s">
        <v>424</v>
      </c>
      <c r="B106" s="19" t="s">
        <v>23</v>
      </c>
      <c r="C106" s="20" t="s">
        <v>421</v>
      </c>
      <c r="D106" s="20"/>
      <c r="E106" s="226">
        <f aca="true" t="shared" si="11" ref="E106:I107">E107</f>
        <v>0</v>
      </c>
      <c r="F106" s="226">
        <f t="shared" si="11"/>
        <v>0</v>
      </c>
      <c r="G106" s="226">
        <f t="shared" si="11"/>
        <v>0</v>
      </c>
      <c r="H106" s="226">
        <f t="shared" si="11"/>
        <v>0</v>
      </c>
      <c r="I106" s="226">
        <f t="shared" si="11"/>
        <v>0</v>
      </c>
    </row>
    <row r="107" spans="1:9" s="25" customFormat="1" ht="72" customHeight="1" hidden="1">
      <c r="A107" s="322" t="s">
        <v>558</v>
      </c>
      <c r="B107" s="19" t="s">
        <v>23</v>
      </c>
      <c r="C107" s="20" t="s">
        <v>422</v>
      </c>
      <c r="D107" s="20"/>
      <c r="E107" s="226">
        <f t="shared" si="11"/>
        <v>0</v>
      </c>
      <c r="F107" s="226">
        <f t="shared" si="11"/>
        <v>0</v>
      </c>
      <c r="G107" s="226">
        <f t="shared" si="11"/>
        <v>0</v>
      </c>
      <c r="H107" s="226">
        <f t="shared" si="11"/>
        <v>0</v>
      </c>
      <c r="I107" s="226">
        <f t="shared" si="11"/>
        <v>0</v>
      </c>
    </row>
    <row r="108" spans="1:9" s="25" customFormat="1" ht="33" customHeight="1" hidden="1">
      <c r="A108" s="46" t="s">
        <v>426</v>
      </c>
      <c r="B108" s="19" t="s">
        <v>23</v>
      </c>
      <c r="C108" s="20" t="s">
        <v>423</v>
      </c>
      <c r="D108" s="20"/>
      <c r="E108" s="226">
        <f>E109+E111</f>
        <v>0</v>
      </c>
      <c r="F108" s="226">
        <f>F109+F111</f>
        <v>0</v>
      </c>
      <c r="G108" s="226">
        <f>G109+G111</f>
        <v>0</v>
      </c>
      <c r="H108" s="226">
        <f>H109+H111</f>
        <v>0</v>
      </c>
      <c r="I108" s="226">
        <f>I109+I111</f>
        <v>0</v>
      </c>
    </row>
    <row r="109" spans="1:9" s="28" customFormat="1" ht="13.5" hidden="1">
      <c r="A109" s="51" t="s">
        <v>425</v>
      </c>
      <c r="B109" s="27" t="s">
        <v>23</v>
      </c>
      <c r="C109" s="1" t="s">
        <v>430</v>
      </c>
      <c r="D109" s="53"/>
      <c r="E109" s="228">
        <f>E110</f>
        <v>0</v>
      </c>
      <c r="F109" s="228">
        <f>F110</f>
        <v>0</v>
      </c>
      <c r="G109" s="228">
        <f>G110</f>
        <v>0</v>
      </c>
      <c r="H109" s="228">
        <f>H110</f>
        <v>0</v>
      </c>
      <c r="I109" s="228">
        <f>I110</f>
        <v>0</v>
      </c>
    </row>
    <row r="110" spans="1:9" s="28" customFormat="1" ht="30.75" customHeight="1" hidden="1">
      <c r="A110" s="30" t="s">
        <v>149</v>
      </c>
      <c r="B110" s="27" t="s">
        <v>23</v>
      </c>
      <c r="C110" s="1" t="s">
        <v>430</v>
      </c>
      <c r="D110" s="35">
        <v>240</v>
      </c>
      <c r="E110" s="228"/>
      <c r="F110" s="228"/>
      <c r="G110" s="228"/>
      <c r="H110" s="228"/>
      <c r="I110" s="228"/>
    </row>
    <row r="111" spans="1:9" s="28" customFormat="1" ht="13.5" hidden="1">
      <c r="A111" s="51" t="s">
        <v>425</v>
      </c>
      <c r="B111" s="27" t="s">
        <v>23</v>
      </c>
      <c r="C111" s="1" t="s">
        <v>428</v>
      </c>
      <c r="D111" s="53"/>
      <c r="E111" s="228">
        <f>E112</f>
        <v>0</v>
      </c>
      <c r="F111" s="228">
        <f>F112</f>
        <v>0</v>
      </c>
      <c r="G111" s="228">
        <f>G112</f>
        <v>0</v>
      </c>
      <c r="H111" s="228">
        <f>H112</f>
        <v>0</v>
      </c>
      <c r="I111" s="228">
        <f>I112</f>
        <v>0</v>
      </c>
    </row>
    <row r="112" spans="1:9" s="28" customFormat="1" ht="30.75" customHeight="1" hidden="1">
      <c r="A112" s="30" t="s">
        <v>149</v>
      </c>
      <c r="B112" s="27" t="s">
        <v>23</v>
      </c>
      <c r="C112" s="1" t="s">
        <v>428</v>
      </c>
      <c r="D112" s="35">
        <v>240</v>
      </c>
      <c r="E112" s="228"/>
      <c r="F112" s="228"/>
      <c r="G112" s="228"/>
      <c r="H112" s="228"/>
      <c r="I112" s="228"/>
    </row>
    <row r="113" spans="1:9" s="28" customFormat="1" ht="25.5">
      <c r="A113" s="22" t="s">
        <v>658</v>
      </c>
      <c r="B113" s="19" t="s">
        <v>23</v>
      </c>
      <c r="C113" s="20" t="s">
        <v>407</v>
      </c>
      <c r="D113" s="20"/>
      <c r="E113" s="226">
        <f aca="true" t="shared" si="12" ref="E113:I116">E114</f>
        <v>300</v>
      </c>
      <c r="F113" s="226">
        <f t="shared" si="12"/>
        <v>0</v>
      </c>
      <c r="G113" s="226">
        <f t="shared" si="12"/>
        <v>300</v>
      </c>
      <c r="H113" s="226">
        <f t="shared" si="12"/>
        <v>312</v>
      </c>
      <c r="I113" s="226">
        <f t="shared" si="12"/>
        <v>324.5</v>
      </c>
    </row>
    <row r="114" spans="1:9" s="25" customFormat="1" ht="25.5">
      <c r="A114" s="24" t="s">
        <v>657</v>
      </c>
      <c r="B114" s="19" t="s">
        <v>23</v>
      </c>
      <c r="C114" s="20" t="s">
        <v>408</v>
      </c>
      <c r="D114" s="20"/>
      <c r="E114" s="226">
        <f t="shared" si="12"/>
        <v>300</v>
      </c>
      <c r="F114" s="226">
        <f t="shared" si="12"/>
        <v>0</v>
      </c>
      <c r="G114" s="226">
        <f t="shared" si="12"/>
        <v>300</v>
      </c>
      <c r="H114" s="226">
        <f t="shared" si="12"/>
        <v>312</v>
      </c>
      <c r="I114" s="226">
        <f t="shared" si="12"/>
        <v>324.5</v>
      </c>
    </row>
    <row r="115" spans="1:9" s="25" customFormat="1" ht="33" customHeight="1">
      <c r="A115" s="46" t="s">
        <v>409</v>
      </c>
      <c r="B115" s="19" t="s">
        <v>23</v>
      </c>
      <c r="C115" s="20" t="s">
        <v>410</v>
      </c>
      <c r="D115" s="20"/>
      <c r="E115" s="226">
        <f t="shared" si="12"/>
        <v>300</v>
      </c>
      <c r="F115" s="226">
        <f t="shared" si="12"/>
        <v>0</v>
      </c>
      <c r="G115" s="226">
        <f t="shared" si="12"/>
        <v>300</v>
      </c>
      <c r="H115" s="226">
        <f t="shared" si="12"/>
        <v>312</v>
      </c>
      <c r="I115" s="226">
        <f t="shared" si="12"/>
        <v>324.5</v>
      </c>
    </row>
    <row r="116" spans="1:9" s="28" customFormat="1" ht="25.5">
      <c r="A116" s="51" t="s">
        <v>481</v>
      </c>
      <c r="B116" s="27" t="s">
        <v>23</v>
      </c>
      <c r="C116" s="1" t="s">
        <v>411</v>
      </c>
      <c r="D116" s="53"/>
      <c r="E116" s="228">
        <f t="shared" si="12"/>
        <v>300</v>
      </c>
      <c r="F116" s="228">
        <f t="shared" si="12"/>
        <v>0</v>
      </c>
      <c r="G116" s="228">
        <f t="shared" si="12"/>
        <v>300</v>
      </c>
      <c r="H116" s="228">
        <f t="shared" si="12"/>
        <v>312</v>
      </c>
      <c r="I116" s="228">
        <f t="shared" si="12"/>
        <v>324.5</v>
      </c>
    </row>
    <row r="117" spans="1:9" s="28" customFormat="1" ht="30.75" customHeight="1">
      <c r="A117" s="30" t="s">
        <v>149</v>
      </c>
      <c r="B117" s="27" t="s">
        <v>23</v>
      </c>
      <c r="C117" s="1" t="s">
        <v>411</v>
      </c>
      <c r="D117" s="35">
        <v>240</v>
      </c>
      <c r="E117" s="228">
        <v>300</v>
      </c>
      <c r="F117" s="228"/>
      <c r="G117" s="228">
        <v>300</v>
      </c>
      <c r="H117" s="237">
        <v>312</v>
      </c>
      <c r="I117" s="237">
        <v>324.5</v>
      </c>
    </row>
    <row r="118" spans="1:9" s="28" customFormat="1" ht="38.25">
      <c r="A118" s="22" t="s">
        <v>613</v>
      </c>
      <c r="B118" s="19" t="s">
        <v>23</v>
      </c>
      <c r="C118" s="20" t="s">
        <v>607</v>
      </c>
      <c r="D118" s="20"/>
      <c r="E118" s="226">
        <f>E119</f>
        <v>136.6</v>
      </c>
      <c r="F118" s="226">
        <f>F119</f>
        <v>-20</v>
      </c>
      <c r="G118" s="226">
        <f>G119</f>
        <v>116.6</v>
      </c>
      <c r="H118" s="226">
        <f>H119</f>
        <v>141.9</v>
      </c>
      <c r="I118" s="226">
        <f>I119</f>
        <v>147.7</v>
      </c>
    </row>
    <row r="119" spans="1:9" s="25" customFormat="1" ht="25.5">
      <c r="A119" s="24" t="s">
        <v>608</v>
      </c>
      <c r="B119" s="19" t="s">
        <v>23</v>
      </c>
      <c r="C119" s="20" t="s">
        <v>614</v>
      </c>
      <c r="D119" s="20"/>
      <c r="E119" s="226">
        <f>E120+E123</f>
        <v>136.6</v>
      </c>
      <c r="F119" s="226">
        <f>F120+F123</f>
        <v>-20</v>
      </c>
      <c r="G119" s="226">
        <f>G120+G123</f>
        <v>116.6</v>
      </c>
      <c r="H119" s="226">
        <f>H120+H123</f>
        <v>141.9</v>
      </c>
      <c r="I119" s="226">
        <f>I120+I123</f>
        <v>147.7</v>
      </c>
    </row>
    <row r="120" spans="1:9" s="25" customFormat="1" ht="33" customHeight="1">
      <c r="A120" s="46" t="s">
        <v>615</v>
      </c>
      <c r="B120" s="19" t="s">
        <v>23</v>
      </c>
      <c r="C120" s="20" t="s">
        <v>616</v>
      </c>
      <c r="D120" s="20"/>
      <c r="E120" s="226">
        <f aca="true" t="shared" si="13" ref="E120:I121">E121</f>
        <v>56</v>
      </c>
      <c r="F120" s="226">
        <f t="shared" si="13"/>
        <v>-20</v>
      </c>
      <c r="G120" s="226">
        <f t="shared" si="13"/>
        <v>36</v>
      </c>
      <c r="H120" s="226">
        <f t="shared" si="13"/>
        <v>58.2</v>
      </c>
      <c r="I120" s="226">
        <f t="shared" si="13"/>
        <v>60.5</v>
      </c>
    </row>
    <row r="121" spans="1:9" s="28" customFormat="1" ht="25.5">
      <c r="A121" s="51" t="s">
        <v>618</v>
      </c>
      <c r="B121" s="27" t="s">
        <v>23</v>
      </c>
      <c r="C121" s="1" t="s">
        <v>617</v>
      </c>
      <c r="D121" s="53"/>
      <c r="E121" s="228">
        <f t="shared" si="13"/>
        <v>56</v>
      </c>
      <c r="F121" s="228">
        <f>F122</f>
        <v>-20</v>
      </c>
      <c r="G121" s="228">
        <f t="shared" si="13"/>
        <v>36</v>
      </c>
      <c r="H121" s="228">
        <f t="shared" si="13"/>
        <v>58.2</v>
      </c>
      <c r="I121" s="228">
        <f t="shared" si="13"/>
        <v>60.5</v>
      </c>
    </row>
    <row r="122" spans="1:9" s="28" customFormat="1" ht="30.75" customHeight="1">
      <c r="A122" s="30" t="s">
        <v>149</v>
      </c>
      <c r="B122" s="27" t="s">
        <v>23</v>
      </c>
      <c r="C122" s="1" t="s">
        <v>617</v>
      </c>
      <c r="D122" s="35">
        <v>240</v>
      </c>
      <c r="E122" s="228">
        <f>80-24</f>
        <v>56</v>
      </c>
      <c r="F122" s="228">
        <v>-20</v>
      </c>
      <c r="G122" s="228">
        <f>E122+F122</f>
        <v>36</v>
      </c>
      <c r="H122" s="237">
        <f>83.2-25</f>
        <v>58.2</v>
      </c>
      <c r="I122" s="237">
        <v>60.5</v>
      </c>
    </row>
    <row r="123" spans="1:9" s="25" customFormat="1" ht="33" customHeight="1">
      <c r="A123" s="46" t="s">
        <v>627</v>
      </c>
      <c r="B123" s="19" t="s">
        <v>23</v>
      </c>
      <c r="C123" s="20" t="s">
        <v>626</v>
      </c>
      <c r="D123" s="20"/>
      <c r="E123" s="226">
        <f aca="true" t="shared" si="14" ref="E123:I124">E124</f>
        <v>80.6</v>
      </c>
      <c r="F123" s="226">
        <f t="shared" si="14"/>
        <v>0</v>
      </c>
      <c r="G123" s="226">
        <f t="shared" si="14"/>
        <v>80.6</v>
      </c>
      <c r="H123" s="226">
        <f t="shared" si="14"/>
        <v>83.7</v>
      </c>
      <c r="I123" s="226">
        <f t="shared" si="14"/>
        <v>87.2</v>
      </c>
    </row>
    <row r="124" spans="1:9" s="28" customFormat="1" ht="25.5">
      <c r="A124" s="51" t="s">
        <v>628</v>
      </c>
      <c r="B124" s="27" t="s">
        <v>23</v>
      </c>
      <c r="C124" s="1" t="s">
        <v>661</v>
      </c>
      <c r="D124" s="53"/>
      <c r="E124" s="228">
        <f t="shared" si="14"/>
        <v>80.6</v>
      </c>
      <c r="F124" s="228">
        <f t="shared" si="14"/>
        <v>0</v>
      </c>
      <c r="G124" s="228">
        <f t="shared" si="14"/>
        <v>80.6</v>
      </c>
      <c r="H124" s="228">
        <f t="shared" si="14"/>
        <v>83.7</v>
      </c>
      <c r="I124" s="228">
        <f t="shared" si="14"/>
        <v>87.2</v>
      </c>
    </row>
    <row r="125" spans="1:9" ht="30.75" customHeight="1">
      <c r="A125" s="30" t="s">
        <v>149</v>
      </c>
      <c r="B125" s="27" t="s">
        <v>23</v>
      </c>
      <c r="C125" s="1" t="s">
        <v>661</v>
      </c>
      <c r="D125" s="35">
        <v>240</v>
      </c>
      <c r="E125" s="228">
        <v>80.6</v>
      </c>
      <c r="F125" s="228"/>
      <c r="G125" s="228">
        <v>80.6</v>
      </c>
      <c r="H125" s="237">
        <v>83.7</v>
      </c>
      <c r="I125" s="237">
        <v>87.2</v>
      </c>
    </row>
    <row r="126" spans="1:9" s="62" customFormat="1" ht="39" hidden="1">
      <c r="A126" s="46" t="s">
        <v>834</v>
      </c>
      <c r="B126" s="64" t="s">
        <v>23</v>
      </c>
      <c r="C126" s="50" t="s">
        <v>833</v>
      </c>
      <c r="D126" s="53"/>
      <c r="E126" s="230">
        <f aca="true" t="shared" si="15" ref="E126:I127">E127</f>
        <v>0</v>
      </c>
      <c r="F126" s="230">
        <f t="shared" si="15"/>
        <v>0</v>
      </c>
      <c r="G126" s="230">
        <f t="shared" si="15"/>
        <v>0</v>
      </c>
      <c r="H126" s="230">
        <f t="shared" si="15"/>
        <v>0</v>
      </c>
      <c r="I126" s="230">
        <f t="shared" si="15"/>
        <v>0</v>
      </c>
    </row>
    <row r="127" spans="1:9" s="58" customFormat="1" ht="14.25" customHeight="1" hidden="1">
      <c r="A127" s="46" t="s">
        <v>835</v>
      </c>
      <c r="B127" s="64" t="s">
        <v>23</v>
      </c>
      <c r="C127" s="50" t="s">
        <v>832</v>
      </c>
      <c r="D127" s="53"/>
      <c r="E127" s="230">
        <f t="shared" si="15"/>
        <v>0</v>
      </c>
      <c r="F127" s="230">
        <f t="shared" si="15"/>
        <v>0</v>
      </c>
      <c r="G127" s="230">
        <f t="shared" si="15"/>
        <v>0</v>
      </c>
      <c r="H127" s="230">
        <f t="shared" si="15"/>
        <v>0</v>
      </c>
      <c r="I127" s="230">
        <f t="shared" si="15"/>
        <v>0</v>
      </c>
    </row>
    <row r="128" spans="1:9" s="58" customFormat="1" ht="13.5" hidden="1">
      <c r="A128" s="46" t="s">
        <v>836</v>
      </c>
      <c r="B128" s="64" t="s">
        <v>23</v>
      </c>
      <c r="C128" s="50" t="s">
        <v>831</v>
      </c>
      <c r="D128" s="53"/>
      <c r="E128" s="230">
        <f aca="true" t="shared" si="16" ref="E128:I129">E129</f>
        <v>0</v>
      </c>
      <c r="F128" s="230">
        <f t="shared" si="16"/>
        <v>0</v>
      </c>
      <c r="G128" s="230">
        <f t="shared" si="16"/>
        <v>0</v>
      </c>
      <c r="H128" s="230">
        <f t="shared" si="16"/>
        <v>0</v>
      </c>
      <c r="I128" s="230">
        <f t="shared" si="16"/>
        <v>0</v>
      </c>
    </row>
    <row r="129" spans="1:9" s="28" customFormat="1" ht="13.5" hidden="1">
      <c r="A129" s="3" t="s">
        <v>838</v>
      </c>
      <c r="B129" s="65" t="s">
        <v>23</v>
      </c>
      <c r="C129" s="42" t="s">
        <v>840</v>
      </c>
      <c r="D129" s="43"/>
      <c r="E129" s="228">
        <f t="shared" si="16"/>
        <v>0</v>
      </c>
      <c r="F129" s="228">
        <f t="shared" si="16"/>
        <v>0</v>
      </c>
      <c r="G129" s="228">
        <f t="shared" si="16"/>
        <v>0</v>
      </c>
      <c r="H129" s="228">
        <f t="shared" si="16"/>
        <v>0</v>
      </c>
      <c r="I129" s="228">
        <f t="shared" si="16"/>
        <v>0</v>
      </c>
    </row>
    <row r="130" spans="1:9" s="28" customFormat="1" ht="29.25" customHeight="1" hidden="1">
      <c r="A130" s="30" t="s">
        <v>149</v>
      </c>
      <c r="B130" s="65" t="s">
        <v>23</v>
      </c>
      <c r="C130" s="42" t="s">
        <v>840</v>
      </c>
      <c r="D130" s="35">
        <v>240</v>
      </c>
      <c r="E130" s="228"/>
      <c r="F130" s="228"/>
      <c r="G130" s="228">
        <f>E130+F130</f>
        <v>0</v>
      </c>
      <c r="H130" s="228"/>
      <c r="I130" s="228"/>
    </row>
    <row r="131" spans="1:9" s="91" customFormat="1" ht="15">
      <c r="A131" s="87" t="s">
        <v>107</v>
      </c>
      <c r="B131" s="90" t="s">
        <v>89</v>
      </c>
      <c r="C131" s="88"/>
      <c r="D131" s="88"/>
      <c r="E131" s="229">
        <f aca="true" t="shared" si="17" ref="E131:I133">E132</f>
        <v>534.3</v>
      </c>
      <c r="F131" s="229">
        <f t="shared" si="17"/>
        <v>0</v>
      </c>
      <c r="G131" s="229">
        <f t="shared" si="17"/>
        <v>534.3</v>
      </c>
      <c r="H131" s="229">
        <f t="shared" si="17"/>
        <v>543.2</v>
      </c>
      <c r="I131" s="229">
        <f t="shared" si="17"/>
        <v>571.5</v>
      </c>
    </row>
    <row r="132" spans="1:9" s="100" customFormat="1" ht="15">
      <c r="A132" s="87" t="s">
        <v>90</v>
      </c>
      <c r="B132" s="90" t="s">
        <v>91</v>
      </c>
      <c r="C132" s="88"/>
      <c r="D132" s="88"/>
      <c r="E132" s="229">
        <f t="shared" si="17"/>
        <v>534.3</v>
      </c>
      <c r="F132" s="229">
        <f t="shared" si="17"/>
        <v>0</v>
      </c>
      <c r="G132" s="229">
        <f t="shared" si="17"/>
        <v>534.3</v>
      </c>
      <c r="H132" s="229">
        <f t="shared" si="17"/>
        <v>543.2</v>
      </c>
      <c r="I132" s="229">
        <f t="shared" si="17"/>
        <v>571.5</v>
      </c>
    </row>
    <row r="133" spans="1:9" s="58" customFormat="1" ht="17.25" customHeight="1">
      <c r="A133" s="22" t="s">
        <v>79</v>
      </c>
      <c r="B133" s="64" t="s">
        <v>91</v>
      </c>
      <c r="C133" s="39" t="s">
        <v>306</v>
      </c>
      <c r="D133" s="39"/>
      <c r="E133" s="236">
        <f t="shared" si="17"/>
        <v>534.3</v>
      </c>
      <c r="F133" s="236">
        <f t="shared" si="17"/>
        <v>0</v>
      </c>
      <c r="G133" s="236">
        <f t="shared" si="17"/>
        <v>534.3</v>
      </c>
      <c r="H133" s="236">
        <f t="shared" si="17"/>
        <v>543.2</v>
      </c>
      <c r="I133" s="236">
        <f t="shared" si="17"/>
        <v>571.5</v>
      </c>
    </row>
    <row r="134" spans="1:9" s="58" customFormat="1" ht="16.5" customHeight="1">
      <c r="A134" s="24" t="s">
        <v>47</v>
      </c>
      <c r="B134" s="64" t="s">
        <v>91</v>
      </c>
      <c r="C134" s="20" t="s">
        <v>305</v>
      </c>
      <c r="D134" s="20"/>
      <c r="E134" s="226">
        <f>E136</f>
        <v>534.3</v>
      </c>
      <c r="F134" s="226">
        <f>F136</f>
        <v>0</v>
      </c>
      <c r="G134" s="226">
        <f>G136</f>
        <v>534.3</v>
      </c>
      <c r="H134" s="226">
        <f>H136</f>
        <v>543.2</v>
      </c>
      <c r="I134" s="226">
        <f>I136</f>
        <v>571.5</v>
      </c>
    </row>
    <row r="135" spans="1:9" s="58" customFormat="1" ht="17.25" customHeight="1">
      <c r="A135" s="24" t="s">
        <v>47</v>
      </c>
      <c r="B135" s="64" t="s">
        <v>91</v>
      </c>
      <c r="C135" s="20" t="s">
        <v>374</v>
      </c>
      <c r="D135" s="20"/>
      <c r="E135" s="226">
        <f>E136</f>
        <v>534.3</v>
      </c>
      <c r="F135" s="226">
        <f>F136</f>
        <v>0</v>
      </c>
      <c r="G135" s="226">
        <f>G136</f>
        <v>534.3</v>
      </c>
      <c r="H135" s="226">
        <f>H136</f>
        <v>543.2</v>
      </c>
      <c r="I135" s="226">
        <f>I136</f>
        <v>571.5</v>
      </c>
    </row>
    <row r="136" spans="1:9" s="18" customFormat="1" ht="39" customHeight="1">
      <c r="A136" s="45" t="s">
        <v>123</v>
      </c>
      <c r="B136" s="36" t="s">
        <v>91</v>
      </c>
      <c r="C136" s="35" t="s">
        <v>375</v>
      </c>
      <c r="D136" s="35"/>
      <c r="E136" s="237">
        <f>E137+E138+E139</f>
        <v>534.3</v>
      </c>
      <c r="F136" s="237">
        <f>F137+F138+F139</f>
        <v>0</v>
      </c>
      <c r="G136" s="237">
        <f>G137+G138+G139</f>
        <v>534.3</v>
      </c>
      <c r="H136" s="237">
        <f>H137+H138+H139</f>
        <v>543.2</v>
      </c>
      <c r="I136" s="237">
        <f>I137+I138+I139</f>
        <v>571.5</v>
      </c>
    </row>
    <row r="137" spans="1:9" s="63" customFormat="1" ht="25.5">
      <c r="A137" s="38" t="s">
        <v>150</v>
      </c>
      <c r="B137" s="36" t="s">
        <v>91</v>
      </c>
      <c r="C137" s="35" t="s">
        <v>375</v>
      </c>
      <c r="D137" s="35">
        <v>120</v>
      </c>
      <c r="E137" s="237">
        <v>529.3</v>
      </c>
      <c r="F137" s="237"/>
      <c r="G137" s="237">
        <f>E137+F137</f>
        <v>529.3</v>
      </c>
      <c r="H137" s="237">
        <v>537.2</v>
      </c>
      <c r="I137" s="237">
        <v>563.5</v>
      </c>
    </row>
    <row r="138" spans="1:9" s="25" customFormat="1" ht="27" hidden="1">
      <c r="A138" s="32" t="s">
        <v>82</v>
      </c>
      <c r="B138" s="36" t="s">
        <v>91</v>
      </c>
      <c r="C138" s="35" t="s">
        <v>375</v>
      </c>
      <c r="D138" s="35">
        <v>122</v>
      </c>
      <c r="E138" s="237"/>
      <c r="F138" s="237"/>
      <c r="G138" s="237"/>
      <c r="H138" s="237">
        <f>G138*1.04</f>
        <v>0</v>
      </c>
      <c r="I138" s="237"/>
    </row>
    <row r="139" spans="1:9" s="28" customFormat="1" ht="30" customHeight="1">
      <c r="A139" s="30" t="s">
        <v>149</v>
      </c>
      <c r="B139" s="36" t="s">
        <v>91</v>
      </c>
      <c r="C139" s="35" t="s">
        <v>375</v>
      </c>
      <c r="D139" s="35">
        <v>240</v>
      </c>
      <c r="E139" s="237">
        <v>5</v>
      </c>
      <c r="F139" s="237"/>
      <c r="G139" s="237">
        <f>E139+F139</f>
        <v>5</v>
      </c>
      <c r="H139" s="237">
        <v>6</v>
      </c>
      <c r="I139" s="237">
        <v>8</v>
      </c>
    </row>
    <row r="140" spans="1:9" s="91" customFormat="1" ht="16.5" customHeight="1">
      <c r="A140" s="87" t="s">
        <v>56</v>
      </c>
      <c r="B140" s="90" t="s">
        <v>55</v>
      </c>
      <c r="C140" s="88"/>
      <c r="D140" s="88"/>
      <c r="E140" s="229">
        <f>E141+E147+E153</f>
        <v>400</v>
      </c>
      <c r="F140" s="229">
        <f>F141+F147+F153</f>
        <v>0</v>
      </c>
      <c r="G140" s="229">
        <f>G141+G147+G153</f>
        <v>400</v>
      </c>
      <c r="H140" s="229">
        <f>H141+H147+H153</f>
        <v>364</v>
      </c>
      <c r="I140" s="229">
        <f>I141+I147+I153</f>
        <v>378.64</v>
      </c>
    </row>
    <row r="141" spans="1:9" s="100" customFormat="1" ht="42.75">
      <c r="A141" s="87" t="s">
        <v>57</v>
      </c>
      <c r="B141" s="90" t="s">
        <v>39</v>
      </c>
      <c r="C141" s="88"/>
      <c r="D141" s="88"/>
      <c r="E141" s="229">
        <f aca="true" t="shared" si="18" ref="E141:I142">E142</f>
        <v>200</v>
      </c>
      <c r="F141" s="229">
        <f t="shared" si="18"/>
        <v>0</v>
      </c>
      <c r="G141" s="229">
        <f t="shared" si="18"/>
        <v>200</v>
      </c>
      <c r="H141" s="229">
        <f t="shared" si="18"/>
        <v>104</v>
      </c>
      <c r="I141" s="229">
        <f t="shared" si="18"/>
        <v>108.2</v>
      </c>
    </row>
    <row r="142" spans="1:9" s="28" customFormat="1" ht="25.5">
      <c r="A142" s="22" t="s">
        <v>99</v>
      </c>
      <c r="B142" s="64" t="s">
        <v>39</v>
      </c>
      <c r="C142" s="20" t="s">
        <v>380</v>
      </c>
      <c r="D142" s="20"/>
      <c r="E142" s="226">
        <f t="shared" si="18"/>
        <v>200</v>
      </c>
      <c r="F142" s="226">
        <f t="shared" si="18"/>
        <v>0</v>
      </c>
      <c r="G142" s="226">
        <f t="shared" si="18"/>
        <v>200</v>
      </c>
      <c r="H142" s="226">
        <f t="shared" si="18"/>
        <v>104</v>
      </c>
      <c r="I142" s="226">
        <f t="shared" si="18"/>
        <v>108.2</v>
      </c>
    </row>
    <row r="143" spans="1:9" s="25" customFormat="1" ht="38.25">
      <c r="A143" s="24" t="s">
        <v>534</v>
      </c>
      <c r="B143" s="64" t="s">
        <v>39</v>
      </c>
      <c r="C143" s="20" t="s">
        <v>386</v>
      </c>
      <c r="D143" s="20"/>
      <c r="E143" s="226">
        <f>E145</f>
        <v>200</v>
      </c>
      <c r="F143" s="226">
        <f>F145</f>
        <v>0</v>
      </c>
      <c r="G143" s="226">
        <f>G145</f>
        <v>200</v>
      </c>
      <c r="H143" s="226">
        <f>H145</f>
        <v>104</v>
      </c>
      <c r="I143" s="226">
        <f>I145</f>
        <v>108.2</v>
      </c>
    </row>
    <row r="144" spans="1:9" s="25" customFormat="1" ht="25.5">
      <c r="A144" s="46" t="s">
        <v>385</v>
      </c>
      <c r="B144" s="64" t="s">
        <v>39</v>
      </c>
      <c r="C144" s="20" t="s">
        <v>386</v>
      </c>
      <c r="D144" s="20"/>
      <c r="E144" s="226">
        <f aca="true" t="shared" si="19" ref="E144:I145">E145</f>
        <v>200</v>
      </c>
      <c r="F144" s="226">
        <f t="shared" si="19"/>
        <v>0</v>
      </c>
      <c r="G144" s="226">
        <f t="shared" si="19"/>
        <v>200</v>
      </c>
      <c r="H144" s="226">
        <f t="shared" si="19"/>
        <v>104</v>
      </c>
      <c r="I144" s="226">
        <f t="shared" si="19"/>
        <v>108.2</v>
      </c>
    </row>
    <row r="145" spans="1:9" s="28" customFormat="1" ht="51">
      <c r="A145" s="30" t="s">
        <v>559</v>
      </c>
      <c r="B145" s="65" t="s">
        <v>39</v>
      </c>
      <c r="C145" s="1" t="s">
        <v>387</v>
      </c>
      <c r="D145" s="1"/>
      <c r="E145" s="227">
        <f t="shared" si="19"/>
        <v>200</v>
      </c>
      <c r="F145" s="227">
        <f t="shared" si="19"/>
        <v>0</v>
      </c>
      <c r="G145" s="227">
        <f t="shared" si="19"/>
        <v>200</v>
      </c>
      <c r="H145" s="227">
        <f t="shared" si="19"/>
        <v>104</v>
      </c>
      <c r="I145" s="227">
        <f t="shared" si="19"/>
        <v>108.2</v>
      </c>
    </row>
    <row r="146" spans="1:9" s="28" customFormat="1" ht="26.25" customHeight="1">
      <c r="A146" s="30" t="s">
        <v>149</v>
      </c>
      <c r="B146" s="65" t="s">
        <v>39</v>
      </c>
      <c r="C146" s="1" t="s">
        <v>387</v>
      </c>
      <c r="D146" s="35">
        <v>240</v>
      </c>
      <c r="E146" s="227">
        <v>200</v>
      </c>
      <c r="F146" s="227">
        <v>0</v>
      </c>
      <c r="G146" s="227">
        <f>E146+F146</f>
        <v>200</v>
      </c>
      <c r="H146" s="227">
        <v>104</v>
      </c>
      <c r="I146" s="227">
        <v>108.2</v>
      </c>
    </row>
    <row r="147" spans="1:9" s="98" customFormat="1" ht="15">
      <c r="A147" s="95" t="s">
        <v>72</v>
      </c>
      <c r="B147" s="94" t="s">
        <v>73</v>
      </c>
      <c r="C147" s="96"/>
      <c r="D147" s="97"/>
      <c r="E147" s="239">
        <f>E148</f>
        <v>125</v>
      </c>
      <c r="F147" s="239">
        <f>F148</f>
        <v>0</v>
      </c>
      <c r="G147" s="239">
        <f>G148</f>
        <v>125</v>
      </c>
      <c r="H147" s="239">
        <f>H148</f>
        <v>156</v>
      </c>
      <c r="I147" s="239">
        <f>I148</f>
        <v>162.24</v>
      </c>
    </row>
    <row r="148" spans="1:9" s="28" customFormat="1" ht="25.5">
      <c r="A148" s="22" t="s">
        <v>99</v>
      </c>
      <c r="B148" s="64" t="s">
        <v>73</v>
      </c>
      <c r="C148" s="20" t="s">
        <v>380</v>
      </c>
      <c r="D148" s="20"/>
      <c r="E148" s="226">
        <f>E151</f>
        <v>125</v>
      </c>
      <c r="F148" s="226">
        <f>F151</f>
        <v>0</v>
      </c>
      <c r="G148" s="226">
        <f>G151</f>
        <v>125</v>
      </c>
      <c r="H148" s="226">
        <f>H151</f>
        <v>156</v>
      </c>
      <c r="I148" s="226">
        <f>I151</f>
        <v>162.24</v>
      </c>
    </row>
    <row r="149" spans="1:9" s="28" customFormat="1" ht="25.5">
      <c r="A149" s="22" t="s">
        <v>535</v>
      </c>
      <c r="B149" s="115" t="s">
        <v>73</v>
      </c>
      <c r="C149" s="116" t="s">
        <v>384</v>
      </c>
      <c r="D149" s="20"/>
      <c r="E149" s="226">
        <f>E151</f>
        <v>125</v>
      </c>
      <c r="F149" s="226">
        <f>F151</f>
        <v>0</v>
      </c>
      <c r="G149" s="226">
        <f>G151</f>
        <v>125</v>
      </c>
      <c r="H149" s="226">
        <f>H151</f>
        <v>156</v>
      </c>
      <c r="I149" s="226">
        <f>I151</f>
        <v>162.24</v>
      </c>
    </row>
    <row r="150" spans="1:9" s="28" customFormat="1" ht="25.5">
      <c r="A150" s="46" t="s">
        <v>381</v>
      </c>
      <c r="B150" s="115" t="s">
        <v>73</v>
      </c>
      <c r="C150" s="116" t="s">
        <v>383</v>
      </c>
      <c r="D150" s="20"/>
      <c r="E150" s="226">
        <f aca="true" t="shared" si="20" ref="E150:I151">E151</f>
        <v>125</v>
      </c>
      <c r="F150" s="226">
        <f t="shared" si="20"/>
        <v>0</v>
      </c>
      <c r="G150" s="226">
        <f t="shared" si="20"/>
        <v>125</v>
      </c>
      <c r="H150" s="226">
        <f t="shared" si="20"/>
        <v>156</v>
      </c>
      <c r="I150" s="226">
        <f t="shared" si="20"/>
        <v>162.24</v>
      </c>
    </row>
    <row r="151" spans="1:9" ht="25.5">
      <c r="A151" s="51" t="s">
        <v>490</v>
      </c>
      <c r="B151" s="44" t="s">
        <v>73</v>
      </c>
      <c r="C151" s="114" t="s">
        <v>382</v>
      </c>
      <c r="D151" s="54"/>
      <c r="E151" s="228">
        <f t="shared" si="20"/>
        <v>125</v>
      </c>
      <c r="F151" s="228">
        <f t="shared" si="20"/>
        <v>0</v>
      </c>
      <c r="G151" s="228">
        <f t="shared" si="20"/>
        <v>125</v>
      </c>
      <c r="H151" s="228">
        <f>H152</f>
        <v>156</v>
      </c>
      <c r="I151" s="228">
        <f t="shared" si="20"/>
        <v>162.24</v>
      </c>
    </row>
    <row r="152" spans="1:9" ht="25.5" customHeight="1">
      <c r="A152" s="30" t="s">
        <v>149</v>
      </c>
      <c r="B152" s="44" t="s">
        <v>73</v>
      </c>
      <c r="C152" s="114" t="s">
        <v>382</v>
      </c>
      <c r="D152" s="35">
        <v>240</v>
      </c>
      <c r="E152" s="228">
        <v>125</v>
      </c>
      <c r="F152" s="228">
        <v>0</v>
      </c>
      <c r="G152" s="228">
        <f>E152+F152</f>
        <v>125</v>
      </c>
      <c r="H152" s="228">
        <v>156</v>
      </c>
      <c r="I152" s="228">
        <f>H152*1.04</f>
        <v>162.24</v>
      </c>
    </row>
    <row r="153" spans="1:9" s="91" customFormat="1" ht="28.5">
      <c r="A153" s="93" t="s">
        <v>70</v>
      </c>
      <c r="B153" s="94" t="s">
        <v>71</v>
      </c>
      <c r="C153" s="88"/>
      <c r="D153" s="88"/>
      <c r="E153" s="229">
        <f aca="true" t="shared" si="21" ref="E153:I154">E154</f>
        <v>75</v>
      </c>
      <c r="F153" s="229">
        <f t="shared" si="21"/>
        <v>0</v>
      </c>
      <c r="G153" s="229">
        <f t="shared" si="21"/>
        <v>75</v>
      </c>
      <c r="H153" s="229">
        <f t="shared" si="21"/>
        <v>104</v>
      </c>
      <c r="I153" s="229">
        <f t="shared" si="21"/>
        <v>108.2</v>
      </c>
    </row>
    <row r="154" spans="1:9" s="28" customFormat="1" ht="25.5">
      <c r="A154" s="22" t="s">
        <v>99</v>
      </c>
      <c r="B154" s="64" t="s">
        <v>71</v>
      </c>
      <c r="C154" s="20" t="s">
        <v>380</v>
      </c>
      <c r="D154" s="20"/>
      <c r="E154" s="226">
        <f t="shared" si="21"/>
        <v>75</v>
      </c>
      <c r="F154" s="226">
        <f t="shared" si="21"/>
        <v>0</v>
      </c>
      <c r="G154" s="226">
        <f t="shared" si="21"/>
        <v>75</v>
      </c>
      <c r="H154" s="226">
        <f t="shared" si="21"/>
        <v>104</v>
      </c>
      <c r="I154" s="226">
        <f t="shared" si="21"/>
        <v>108.2</v>
      </c>
    </row>
    <row r="155" spans="1:9" s="25" customFormat="1" ht="25.5">
      <c r="A155" s="46" t="s">
        <v>547</v>
      </c>
      <c r="B155" s="47" t="s">
        <v>71</v>
      </c>
      <c r="C155" s="56" t="s">
        <v>379</v>
      </c>
      <c r="D155" s="55"/>
      <c r="E155" s="230">
        <f>E157</f>
        <v>75</v>
      </c>
      <c r="F155" s="230">
        <f>F157</f>
        <v>0</v>
      </c>
      <c r="G155" s="230">
        <f>G157</f>
        <v>75</v>
      </c>
      <c r="H155" s="230">
        <f>H157</f>
        <v>104</v>
      </c>
      <c r="I155" s="230">
        <f>I157</f>
        <v>108.2</v>
      </c>
    </row>
    <row r="156" spans="1:9" s="25" customFormat="1" ht="25.5">
      <c r="A156" s="46" t="s">
        <v>376</v>
      </c>
      <c r="B156" s="47" t="s">
        <v>71</v>
      </c>
      <c r="C156" s="56" t="s">
        <v>377</v>
      </c>
      <c r="D156" s="55"/>
      <c r="E156" s="230">
        <f aca="true" t="shared" si="22" ref="E156:I157">E157</f>
        <v>75</v>
      </c>
      <c r="F156" s="230">
        <f t="shared" si="22"/>
        <v>0</v>
      </c>
      <c r="G156" s="230">
        <f t="shared" si="22"/>
        <v>75</v>
      </c>
      <c r="H156" s="230">
        <f t="shared" si="22"/>
        <v>104</v>
      </c>
      <c r="I156" s="230">
        <f t="shared" si="22"/>
        <v>108.2</v>
      </c>
    </row>
    <row r="157" spans="1:9" s="61" customFormat="1" ht="25.5">
      <c r="A157" s="51" t="s">
        <v>482</v>
      </c>
      <c r="B157" s="44" t="s">
        <v>71</v>
      </c>
      <c r="C157" s="48" t="s">
        <v>378</v>
      </c>
      <c r="D157" s="55"/>
      <c r="E157" s="228">
        <f t="shared" si="22"/>
        <v>75</v>
      </c>
      <c r="F157" s="228">
        <f t="shared" si="22"/>
        <v>0</v>
      </c>
      <c r="G157" s="228">
        <f t="shared" si="22"/>
        <v>75</v>
      </c>
      <c r="H157" s="228">
        <f>H158</f>
        <v>104</v>
      </c>
      <c r="I157" s="228">
        <f t="shared" si="22"/>
        <v>108.2</v>
      </c>
    </row>
    <row r="158" spans="1:9" s="61" customFormat="1" ht="25.5">
      <c r="A158" s="32" t="s">
        <v>20</v>
      </c>
      <c r="B158" s="44" t="s">
        <v>71</v>
      </c>
      <c r="C158" s="48" t="s">
        <v>378</v>
      </c>
      <c r="D158" s="43">
        <v>244</v>
      </c>
      <c r="E158" s="228">
        <v>75</v>
      </c>
      <c r="F158" s="228">
        <v>0</v>
      </c>
      <c r="G158" s="228">
        <f>E158+F158</f>
        <v>75</v>
      </c>
      <c r="H158" s="228">
        <v>104</v>
      </c>
      <c r="I158" s="228">
        <v>108.2</v>
      </c>
    </row>
    <row r="159" spans="1:9" s="91" customFormat="1" ht="15">
      <c r="A159" s="87" t="s">
        <v>59</v>
      </c>
      <c r="B159" s="90" t="s">
        <v>58</v>
      </c>
      <c r="C159" s="88"/>
      <c r="D159" s="88"/>
      <c r="E159" s="229">
        <f>E172+E210+E160</f>
        <v>25414.7</v>
      </c>
      <c r="F159" s="229">
        <f>F172+F210+F160</f>
        <v>-4400</v>
      </c>
      <c r="G159" s="229">
        <f>G172+G210</f>
        <v>21014.7</v>
      </c>
      <c r="H159" s="229">
        <f>H172+H210+H160</f>
        <v>6070.499999999999</v>
      </c>
      <c r="I159" s="229">
        <f>I172+I210+I160</f>
        <v>6873.700000000001</v>
      </c>
    </row>
    <row r="160" spans="1:9" s="102" customFormat="1" ht="14.25" hidden="1">
      <c r="A160" s="99" t="s">
        <v>688</v>
      </c>
      <c r="B160" s="64" t="s">
        <v>686</v>
      </c>
      <c r="C160" s="88"/>
      <c r="D160" s="88"/>
      <c r="E160" s="236">
        <f aca="true" t="shared" si="23" ref="E160:I161">E161</f>
        <v>0</v>
      </c>
      <c r="F160" s="236">
        <f t="shared" si="23"/>
        <v>0</v>
      </c>
      <c r="G160" s="236">
        <f t="shared" si="23"/>
        <v>0</v>
      </c>
      <c r="H160" s="236">
        <f t="shared" si="23"/>
        <v>0</v>
      </c>
      <c r="I160" s="236">
        <f t="shared" si="23"/>
        <v>0</v>
      </c>
    </row>
    <row r="161" spans="1:9" ht="13.5" hidden="1">
      <c r="A161" s="22" t="s">
        <v>79</v>
      </c>
      <c r="B161" s="64" t="s">
        <v>686</v>
      </c>
      <c r="C161" s="50" t="s">
        <v>306</v>
      </c>
      <c r="D161" s="53"/>
      <c r="E161" s="230">
        <f t="shared" si="23"/>
        <v>0</v>
      </c>
      <c r="F161" s="230">
        <f t="shared" si="23"/>
        <v>0</v>
      </c>
      <c r="G161" s="230">
        <f t="shared" si="23"/>
        <v>0</v>
      </c>
      <c r="H161" s="230">
        <f t="shared" si="23"/>
        <v>0</v>
      </c>
      <c r="I161" s="230">
        <f t="shared" si="23"/>
        <v>0</v>
      </c>
    </row>
    <row r="162" spans="1:9" ht="13.5" hidden="1">
      <c r="A162" s="24" t="s">
        <v>47</v>
      </c>
      <c r="B162" s="64" t="s">
        <v>686</v>
      </c>
      <c r="C162" s="20" t="s">
        <v>304</v>
      </c>
      <c r="D162" s="20"/>
      <c r="E162" s="226">
        <f>E170</f>
        <v>0</v>
      </c>
      <c r="F162" s="226">
        <f>F170</f>
        <v>0</v>
      </c>
      <c r="G162" s="226">
        <f>G170</f>
        <v>0</v>
      </c>
      <c r="H162" s="226">
        <f>H170</f>
        <v>0</v>
      </c>
      <c r="I162" s="226">
        <f>I170</f>
        <v>0</v>
      </c>
    </row>
    <row r="163" spans="1:9" s="18" customFormat="1" ht="26.25" hidden="1">
      <c r="A163" s="45" t="s">
        <v>81</v>
      </c>
      <c r="B163" s="36" t="s">
        <v>69</v>
      </c>
      <c r="C163" s="35" t="s">
        <v>45</v>
      </c>
      <c r="D163" s="35"/>
      <c r="E163" s="237">
        <f>E164+E165+E166+E167</f>
        <v>0</v>
      </c>
      <c r="F163" s="237">
        <f>F164+F165+F166+F167</f>
        <v>0</v>
      </c>
      <c r="G163" s="237">
        <f>G164+G165+G166+G167</f>
        <v>0</v>
      </c>
      <c r="H163" s="237">
        <f>H164+H165+H166+H167</f>
        <v>0</v>
      </c>
      <c r="I163" s="237">
        <f>I164+I165+I166+I167</f>
        <v>0</v>
      </c>
    </row>
    <row r="164" spans="1:9" s="63" customFormat="1" ht="18.75" customHeight="1" hidden="1">
      <c r="A164" s="131" t="s">
        <v>152</v>
      </c>
      <c r="B164" s="36" t="s">
        <v>69</v>
      </c>
      <c r="C164" s="35" t="s">
        <v>45</v>
      </c>
      <c r="D164" s="35">
        <v>110</v>
      </c>
      <c r="E164" s="237"/>
      <c r="F164" s="237"/>
      <c r="G164" s="237"/>
      <c r="H164" s="237"/>
      <c r="I164" s="237"/>
    </row>
    <row r="165" spans="1:9" s="25" customFormat="1" ht="27" hidden="1">
      <c r="A165" s="32" t="s">
        <v>82</v>
      </c>
      <c r="B165" s="36" t="s">
        <v>69</v>
      </c>
      <c r="C165" s="35" t="s">
        <v>45</v>
      </c>
      <c r="D165" s="35">
        <v>112</v>
      </c>
      <c r="E165" s="237">
        <v>0</v>
      </c>
      <c r="F165" s="237">
        <v>0</v>
      </c>
      <c r="G165" s="237">
        <v>0</v>
      </c>
      <c r="H165" s="237">
        <v>0</v>
      </c>
      <c r="I165" s="237">
        <v>0</v>
      </c>
    </row>
    <row r="166" spans="1:9" s="28" customFormat="1" ht="27" customHeight="1" hidden="1">
      <c r="A166" s="30" t="s">
        <v>149</v>
      </c>
      <c r="B166" s="36" t="s">
        <v>69</v>
      </c>
      <c r="C166" s="35" t="s">
        <v>45</v>
      </c>
      <c r="D166" s="35">
        <v>240</v>
      </c>
      <c r="E166" s="237"/>
      <c r="F166" s="237"/>
      <c r="G166" s="237"/>
      <c r="H166" s="237"/>
      <c r="I166" s="237"/>
    </row>
    <row r="167" spans="1:9" s="28" customFormat="1" ht="18.75" customHeight="1" hidden="1">
      <c r="A167" s="131" t="s">
        <v>153</v>
      </c>
      <c r="B167" s="36" t="s">
        <v>69</v>
      </c>
      <c r="C167" s="35" t="s">
        <v>45</v>
      </c>
      <c r="D167" s="35">
        <v>850</v>
      </c>
      <c r="E167" s="237"/>
      <c r="F167" s="237"/>
      <c r="G167" s="237"/>
      <c r="H167" s="237"/>
      <c r="I167" s="237"/>
    </row>
    <row r="168" spans="1:9" s="18" customFormat="1" ht="26.25" hidden="1">
      <c r="A168" s="45" t="s">
        <v>176</v>
      </c>
      <c r="B168" s="36" t="s">
        <v>69</v>
      </c>
      <c r="C168" s="35" t="s">
        <v>175</v>
      </c>
      <c r="D168" s="35"/>
      <c r="E168" s="237">
        <f>E169</f>
        <v>0</v>
      </c>
      <c r="F168" s="237">
        <f>F169</f>
        <v>0</v>
      </c>
      <c r="G168" s="237">
        <f>G169</f>
        <v>0</v>
      </c>
      <c r="H168" s="237">
        <f>H169</f>
        <v>0</v>
      </c>
      <c r="I168" s="237">
        <f>I169</f>
        <v>0</v>
      </c>
    </row>
    <row r="169" spans="1:9" s="63" customFormat="1" ht="18.75" customHeight="1" hidden="1">
      <c r="A169" s="3" t="s">
        <v>158</v>
      </c>
      <c r="B169" s="36" t="s">
        <v>69</v>
      </c>
      <c r="C169" s="35" t="s">
        <v>175</v>
      </c>
      <c r="D169" s="35">
        <v>610</v>
      </c>
      <c r="E169" s="237">
        <v>0</v>
      </c>
      <c r="F169" s="237">
        <v>0</v>
      </c>
      <c r="G169" s="237">
        <v>0</v>
      </c>
      <c r="H169" s="237">
        <v>0</v>
      </c>
      <c r="I169" s="237">
        <v>0</v>
      </c>
    </row>
    <row r="170" spans="1:9" ht="13.5" hidden="1">
      <c r="A170" s="45" t="s">
        <v>687</v>
      </c>
      <c r="B170" s="65" t="s">
        <v>686</v>
      </c>
      <c r="C170" s="42" t="s">
        <v>685</v>
      </c>
      <c r="D170" s="43"/>
      <c r="E170" s="228">
        <f>E171</f>
        <v>0</v>
      </c>
      <c r="F170" s="228">
        <f>F171</f>
        <v>0</v>
      </c>
      <c r="G170" s="228">
        <f>G171</f>
        <v>0</v>
      </c>
      <c r="H170" s="228">
        <f>H171</f>
        <v>0</v>
      </c>
      <c r="I170" s="228">
        <f>I171</f>
        <v>0</v>
      </c>
    </row>
    <row r="171" spans="1:9" ht="29.25" customHeight="1" hidden="1">
      <c r="A171" s="30" t="s">
        <v>149</v>
      </c>
      <c r="B171" s="65" t="s">
        <v>686</v>
      </c>
      <c r="C171" s="42" t="s">
        <v>685</v>
      </c>
      <c r="D171" s="35">
        <v>240</v>
      </c>
      <c r="E171" s="228">
        <v>0</v>
      </c>
      <c r="F171" s="228">
        <v>0</v>
      </c>
      <c r="G171" s="228">
        <v>0</v>
      </c>
      <c r="H171" s="228">
        <v>0</v>
      </c>
      <c r="I171" s="228">
        <v>0</v>
      </c>
    </row>
    <row r="172" spans="1:9" s="100" customFormat="1" ht="15">
      <c r="A172" s="95" t="s">
        <v>66</v>
      </c>
      <c r="B172" s="94" t="s">
        <v>67</v>
      </c>
      <c r="C172" s="96"/>
      <c r="D172" s="112"/>
      <c r="E172" s="239">
        <f>E173+E203</f>
        <v>23423.7</v>
      </c>
      <c r="F172" s="239">
        <f>F173+F203</f>
        <v>-3000</v>
      </c>
      <c r="G172" s="239">
        <f>G173+G203</f>
        <v>20423.7</v>
      </c>
      <c r="H172" s="239">
        <f>H173+H203</f>
        <v>4496.299999999999</v>
      </c>
      <c r="I172" s="239">
        <f>I173+I203</f>
        <v>5233.1</v>
      </c>
    </row>
    <row r="173" spans="1:9" ht="25.5">
      <c r="A173" s="46" t="s">
        <v>100</v>
      </c>
      <c r="B173" s="47" t="s">
        <v>67</v>
      </c>
      <c r="C173" s="50" t="s">
        <v>397</v>
      </c>
      <c r="D173" s="53"/>
      <c r="E173" s="230">
        <f>E174+E194</f>
        <v>23405.7</v>
      </c>
      <c r="F173" s="230">
        <f>F174+F194</f>
        <v>-3000</v>
      </c>
      <c r="G173" s="230">
        <f>G174+G194</f>
        <v>20405.7</v>
      </c>
      <c r="H173" s="230">
        <f>H174+H193</f>
        <v>4478.299999999999</v>
      </c>
      <c r="I173" s="230">
        <f>I174+I193</f>
        <v>5215.1</v>
      </c>
    </row>
    <row r="174" spans="1:9" s="58" customFormat="1" ht="38.25">
      <c r="A174" s="46" t="s">
        <v>546</v>
      </c>
      <c r="B174" s="47" t="s">
        <v>67</v>
      </c>
      <c r="C174" s="50" t="s">
        <v>368</v>
      </c>
      <c r="D174" s="52"/>
      <c r="E174" s="230">
        <f>E175</f>
        <v>22220.9</v>
      </c>
      <c r="F174" s="230">
        <f>F175</f>
        <v>-3000</v>
      </c>
      <c r="G174" s="230">
        <f>G175</f>
        <v>19220.9</v>
      </c>
      <c r="H174" s="230">
        <f>H175</f>
        <v>4370.099999999999</v>
      </c>
      <c r="I174" s="230">
        <f>I175</f>
        <v>5102.6</v>
      </c>
    </row>
    <row r="175" spans="1:9" s="58" customFormat="1" ht="38.25">
      <c r="A175" s="46" t="s">
        <v>399</v>
      </c>
      <c r="B175" s="47" t="s">
        <v>67</v>
      </c>
      <c r="C175" s="50" t="s">
        <v>369</v>
      </c>
      <c r="D175" s="52"/>
      <c r="E175" s="230">
        <f>E176+E181+E184+E186+E191</f>
        <v>22220.9</v>
      </c>
      <c r="F175" s="230">
        <f>F176+F181+F184+F186+F191</f>
        <v>-3000</v>
      </c>
      <c r="G175" s="230">
        <f>G176+G181+G184+G186+G191</f>
        <v>19220.9</v>
      </c>
      <c r="H175" s="230">
        <f>H176+H181+H184+H186+H191</f>
        <v>4370.099999999999</v>
      </c>
      <c r="I175" s="230">
        <f>I176+I181+I184+I186+I191</f>
        <v>5102.6</v>
      </c>
    </row>
    <row r="176" spans="1:9" s="58" customFormat="1" ht="25.5">
      <c r="A176" s="51" t="s">
        <v>400</v>
      </c>
      <c r="B176" s="44" t="s">
        <v>67</v>
      </c>
      <c r="C176" s="42" t="s">
        <v>367</v>
      </c>
      <c r="D176" s="52"/>
      <c r="E176" s="230">
        <f>E177+E179</f>
        <v>2983.9</v>
      </c>
      <c r="F176" s="230">
        <f>F177+F179</f>
        <v>0</v>
      </c>
      <c r="G176" s="230">
        <f>G177+G179</f>
        <v>2983.9</v>
      </c>
      <c r="H176" s="230">
        <f>H177+H179</f>
        <v>1031.9</v>
      </c>
      <c r="I176" s="230">
        <f>I177+I179</f>
        <v>1044.4</v>
      </c>
    </row>
    <row r="177" spans="1:9" s="58" customFormat="1" ht="25.5">
      <c r="A177" s="51" t="s">
        <v>606</v>
      </c>
      <c r="B177" s="44" t="s">
        <v>67</v>
      </c>
      <c r="C177" s="42" t="s">
        <v>367</v>
      </c>
      <c r="D177" s="52"/>
      <c r="E177" s="228">
        <f>E178</f>
        <v>2285</v>
      </c>
      <c r="F177" s="228">
        <f>F178</f>
        <v>0</v>
      </c>
      <c r="G177" s="228">
        <f>G178</f>
        <v>2285</v>
      </c>
      <c r="H177" s="228">
        <f>H178</f>
        <v>719.9</v>
      </c>
      <c r="I177" s="228">
        <f>I178</f>
        <v>719.9</v>
      </c>
    </row>
    <row r="178" spans="1:9" s="25" customFormat="1" ht="30" customHeight="1">
      <c r="A178" s="30" t="s">
        <v>149</v>
      </c>
      <c r="B178" s="44" t="s">
        <v>67</v>
      </c>
      <c r="C178" s="42" t="s">
        <v>367</v>
      </c>
      <c r="D178" s="43">
        <v>240</v>
      </c>
      <c r="E178" s="228">
        <v>2285</v>
      </c>
      <c r="F178" s="228">
        <v>0</v>
      </c>
      <c r="G178" s="228">
        <f>E178+F178</f>
        <v>2285</v>
      </c>
      <c r="H178" s="228">
        <v>719.9</v>
      </c>
      <c r="I178" s="228">
        <v>719.9</v>
      </c>
    </row>
    <row r="179" spans="1:9" s="28" customFormat="1" ht="25.5">
      <c r="A179" s="51" t="s">
        <v>800</v>
      </c>
      <c r="B179" s="44" t="s">
        <v>67</v>
      </c>
      <c r="C179" s="42" t="s">
        <v>367</v>
      </c>
      <c r="D179" s="53"/>
      <c r="E179" s="228">
        <f>E180</f>
        <v>698.9</v>
      </c>
      <c r="F179" s="228">
        <f>F180</f>
        <v>0</v>
      </c>
      <c r="G179" s="228">
        <f>G180</f>
        <v>698.9</v>
      </c>
      <c r="H179" s="228">
        <f>H180</f>
        <v>312</v>
      </c>
      <c r="I179" s="228">
        <f>I180</f>
        <v>324.5</v>
      </c>
    </row>
    <row r="180" spans="1:9" s="25" customFormat="1" ht="30" customHeight="1">
      <c r="A180" s="30" t="s">
        <v>149</v>
      </c>
      <c r="B180" s="44" t="s">
        <v>67</v>
      </c>
      <c r="C180" s="42" t="s">
        <v>367</v>
      </c>
      <c r="D180" s="43">
        <v>240</v>
      </c>
      <c r="E180" s="228">
        <v>698.9</v>
      </c>
      <c r="F180" s="228">
        <v>0</v>
      </c>
      <c r="G180" s="228">
        <f>E180+F180</f>
        <v>698.9</v>
      </c>
      <c r="H180" s="228">
        <v>312</v>
      </c>
      <c r="I180" s="228">
        <v>324.5</v>
      </c>
    </row>
    <row r="181" spans="1:9" s="28" customFormat="1" ht="38.25">
      <c r="A181" s="51" t="s">
        <v>703</v>
      </c>
      <c r="B181" s="44" t="s">
        <v>67</v>
      </c>
      <c r="C181" s="42" t="s">
        <v>704</v>
      </c>
      <c r="D181" s="53"/>
      <c r="E181" s="228">
        <f>E183+E182</f>
        <v>16070</v>
      </c>
      <c r="F181" s="228">
        <f>F183+F182</f>
        <v>0</v>
      </c>
      <c r="G181" s="228">
        <f>G183+G182</f>
        <v>16070</v>
      </c>
      <c r="H181" s="228">
        <f>H183+H182</f>
        <v>1030</v>
      </c>
      <c r="I181" s="228">
        <f>I183+I182</f>
        <v>1236.7</v>
      </c>
    </row>
    <row r="182" spans="1:9" s="25" customFormat="1" ht="30" customHeight="1">
      <c r="A182" s="30" t="s">
        <v>713</v>
      </c>
      <c r="B182" s="44" t="s">
        <v>67</v>
      </c>
      <c r="C182" s="42" t="s">
        <v>704</v>
      </c>
      <c r="D182" s="43">
        <v>240</v>
      </c>
      <c r="E182" s="228">
        <v>13980.9</v>
      </c>
      <c r="F182" s="228"/>
      <c r="G182" s="228">
        <v>13980.9</v>
      </c>
      <c r="H182" s="228"/>
      <c r="I182" s="228"/>
    </row>
    <row r="183" spans="1:9" s="25" customFormat="1" ht="30" customHeight="1">
      <c r="A183" s="30" t="s">
        <v>714</v>
      </c>
      <c r="B183" s="44" t="s">
        <v>67</v>
      </c>
      <c r="C183" s="42" t="s">
        <v>704</v>
      </c>
      <c r="D183" s="43">
        <v>240</v>
      </c>
      <c r="E183" s="228">
        <f>1051+1038.1</f>
        <v>2089.1</v>
      </c>
      <c r="F183" s="228"/>
      <c r="G183" s="228">
        <f>1051+1038.1</f>
        <v>2089.1</v>
      </c>
      <c r="H183" s="228">
        <f>800+47.6-1.2+188.2-4.6</f>
        <v>1030</v>
      </c>
      <c r="I183" s="228">
        <f>1136.7+100</f>
        <v>1236.7</v>
      </c>
    </row>
    <row r="184" spans="1:9" s="28" customFormat="1" ht="12.75">
      <c r="A184" s="41" t="s">
        <v>446</v>
      </c>
      <c r="B184" s="65" t="s">
        <v>67</v>
      </c>
      <c r="C184" s="42" t="s">
        <v>447</v>
      </c>
      <c r="D184" s="43"/>
      <c r="E184" s="228">
        <f>E185</f>
        <v>3000</v>
      </c>
      <c r="F184" s="228">
        <f>F185</f>
        <v>-3000</v>
      </c>
      <c r="G184" s="228">
        <f>G185</f>
        <v>0</v>
      </c>
      <c r="H184" s="228">
        <f>H185</f>
        <v>1000</v>
      </c>
      <c r="I184" s="228">
        <f>I185</f>
        <v>1040</v>
      </c>
    </row>
    <row r="185" spans="1:9" s="28" customFormat="1" ht="30" customHeight="1">
      <c r="A185" s="30" t="s">
        <v>149</v>
      </c>
      <c r="B185" s="65" t="s">
        <v>67</v>
      </c>
      <c r="C185" s="42" t="s">
        <v>447</v>
      </c>
      <c r="D185" s="35">
        <v>240</v>
      </c>
      <c r="E185" s="228">
        <v>3000</v>
      </c>
      <c r="F185" s="228">
        <v>-3000</v>
      </c>
      <c r="G185" s="228">
        <f>E185+F185</f>
        <v>0</v>
      </c>
      <c r="H185" s="228">
        <v>1000</v>
      </c>
      <c r="I185" s="228">
        <f>H185*1.04</f>
        <v>1040</v>
      </c>
    </row>
    <row r="186" spans="1:9" s="28" customFormat="1" ht="25.5">
      <c r="A186" s="51" t="s">
        <v>716</v>
      </c>
      <c r="B186" s="44" t="s">
        <v>67</v>
      </c>
      <c r="C186" s="42" t="s">
        <v>715</v>
      </c>
      <c r="D186" s="53"/>
      <c r="E186" s="228">
        <f>E187</f>
        <v>63</v>
      </c>
      <c r="F186" s="228">
        <f>F187</f>
        <v>0</v>
      </c>
      <c r="G186" s="228">
        <f>G187</f>
        <v>63</v>
      </c>
      <c r="H186" s="228">
        <f>H187</f>
        <v>1200</v>
      </c>
      <c r="I186" s="228">
        <f>I187</f>
        <v>1669</v>
      </c>
    </row>
    <row r="187" spans="1:9" s="25" customFormat="1" ht="31.5" customHeight="1">
      <c r="A187" s="30" t="s">
        <v>149</v>
      </c>
      <c r="B187" s="44" t="s">
        <v>67</v>
      </c>
      <c r="C187" s="42" t="s">
        <v>715</v>
      </c>
      <c r="D187" s="35">
        <v>240</v>
      </c>
      <c r="E187" s="228">
        <v>63</v>
      </c>
      <c r="F187" s="228"/>
      <c r="G187" s="228">
        <f>E187+F187</f>
        <v>63</v>
      </c>
      <c r="H187" s="228">
        <v>1200</v>
      </c>
      <c r="I187" s="228">
        <f>1622.4+46.6</f>
        <v>1669</v>
      </c>
    </row>
    <row r="188" spans="1:9" s="28" customFormat="1" ht="13.5" hidden="1">
      <c r="A188" s="51" t="s">
        <v>290</v>
      </c>
      <c r="B188" s="44" t="s">
        <v>67</v>
      </c>
      <c r="C188" s="42" t="s">
        <v>138</v>
      </c>
      <c r="D188" s="53"/>
      <c r="E188" s="228">
        <f>E189</f>
        <v>0</v>
      </c>
      <c r="F188" s="228">
        <f>F189</f>
        <v>0</v>
      </c>
      <c r="G188" s="228">
        <f>G189</f>
        <v>0</v>
      </c>
      <c r="H188" s="228">
        <f>H189</f>
        <v>0</v>
      </c>
      <c r="I188" s="228">
        <f>I189</f>
        <v>0</v>
      </c>
    </row>
    <row r="189" spans="1:9" s="25" customFormat="1" ht="27" hidden="1">
      <c r="A189" s="32" t="s">
        <v>20</v>
      </c>
      <c r="B189" s="44" t="s">
        <v>67</v>
      </c>
      <c r="C189" s="42" t="s">
        <v>289</v>
      </c>
      <c r="D189" s="43">
        <v>244</v>
      </c>
      <c r="E189" s="228"/>
      <c r="F189" s="228"/>
      <c r="G189" s="228"/>
      <c r="H189" s="228"/>
      <c r="I189" s="228"/>
    </row>
    <row r="190" spans="1:9" s="25" customFormat="1" ht="31.5" customHeight="1" hidden="1">
      <c r="A190" s="30" t="s">
        <v>729</v>
      </c>
      <c r="B190" s="44" t="s">
        <v>67</v>
      </c>
      <c r="C190" s="42" t="s">
        <v>715</v>
      </c>
      <c r="D190" s="35">
        <v>240</v>
      </c>
      <c r="E190" s="228">
        <v>0</v>
      </c>
      <c r="F190" s="228">
        <v>0</v>
      </c>
      <c r="G190" s="228">
        <v>0</v>
      </c>
      <c r="H190" s="228">
        <v>0</v>
      </c>
      <c r="I190" s="228">
        <v>0</v>
      </c>
    </row>
    <row r="191" spans="1:9" s="28" customFormat="1" ht="25.5">
      <c r="A191" s="51" t="s">
        <v>560</v>
      </c>
      <c r="B191" s="44" t="s">
        <v>67</v>
      </c>
      <c r="C191" s="42" t="s">
        <v>398</v>
      </c>
      <c r="D191" s="53"/>
      <c r="E191" s="228">
        <f>E192</f>
        <v>104</v>
      </c>
      <c r="F191" s="228">
        <f>F192+F193</f>
        <v>0</v>
      </c>
      <c r="G191" s="228">
        <f>G192+G193</f>
        <v>104</v>
      </c>
      <c r="H191" s="228">
        <f>H192</f>
        <v>108.2</v>
      </c>
      <c r="I191" s="228">
        <f>I192</f>
        <v>112.5</v>
      </c>
    </row>
    <row r="192" spans="1:9" s="25" customFormat="1" ht="30" customHeight="1">
      <c r="A192" s="30" t="s">
        <v>149</v>
      </c>
      <c r="B192" s="44" t="s">
        <v>67</v>
      </c>
      <c r="C192" s="42" t="s">
        <v>398</v>
      </c>
      <c r="D192" s="43">
        <v>240</v>
      </c>
      <c r="E192" s="228">
        <v>104</v>
      </c>
      <c r="F192" s="228">
        <v>-34.2</v>
      </c>
      <c r="G192" s="228">
        <f>E192+F192</f>
        <v>69.8</v>
      </c>
      <c r="H192" s="228">
        <v>108.2</v>
      </c>
      <c r="I192" s="228">
        <v>112.5</v>
      </c>
    </row>
    <row r="193" spans="1:9" s="25" customFormat="1" ht="30" customHeight="1">
      <c r="A193" s="30" t="s">
        <v>158</v>
      </c>
      <c r="B193" s="44" t="s">
        <v>67</v>
      </c>
      <c r="C193" s="42" t="s">
        <v>398</v>
      </c>
      <c r="D193" s="43">
        <v>610</v>
      </c>
      <c r="E193" s="228">
        <v>0</v>
      </c>
      <c r="F193" s="228">
        <v>34.2</v>
      </c>
      <c r="G193" s="228">
        <f>E193+F193</f>
        <v>34.2</v>
      </c>
      <c r="H193" s="228">
        <v>108.2</v>
      </c>
      <c r="I193" s="228">
        <v>112.5</v>
      </c>
    </row>
    <row r="194" spans="1:9" s="62" customFormat="1" ht="51">
      <c r="A194" s="46" t="s">
        <v>545</v>
      </c>
      <c r="B194" s="47" t="s">
        <v>67</v>
      </c>
      <c r="C194" s="50" t="s">
        <v>373</v>
      </c>
      <c r="D194" s="55"/>
      <c r="E194" s="230">
        <f>E196+E200</f>
        <v>1184.8000000000002</v>
      </c>
      <c r="F194" s="230">
        <f>F196+F200</f>
        <v>0</v>
      </c>
      <c r="G194" s="230">
        <f>G196+G200</f>
        <v>1184.8000000000002</v>
      </c>
      <c r="H194" s="230">
        <f>H196+H200</f>
        <v>1200</v>
      </c>
      <c r="I194" s="230">
        <f>I196+I200</f>
        <v>1281.5</v>
      </c>
    </row>
    <row r="195" spans="1:9" s="62" customFormat="1" ht="38.25">
      <c r="A195" s="46" t="s">
        <v>370</v>
      </c>
      <c r="B195" s="47" t="s">
        <v>67</v>
      </c>
      <c r="C195" s="50" t="s">
        <v>371</v>
      </c>
      <c r="D195" s="55"/>
      <c r="E195" s="230">
        <f aca="true" t="shared" si="24" ref="E195:I196">E196</f>
        <v>1184.8000000000002</v>
      </c>
      <c r="F195" s="230">
        <f>F196</f>
        <v>0</v>
      </c>
      <c r="G195" s="230">
        <f t="shared" si="24"/>
        <v>1184.8000000000002</v>
      </c>
      <c r="H195" s="230">
        <f t="shared" si="24"/>
        <v>1200</v>
      </c>
      <c r="I195" s="230">
        <f t="shared" si="24"/>
        <v>1281.5</v>
      </c>
    </row>
    <row r="196" spans="1:9" ht="38.25">
      <c r="A196" s="51" t="s">
        <v>467</v>
      </c>
      <c r="B196" s="44" t="s">
        <v>67</v>
      </c>
      <c r="C196" s="42" t="s">
        <v>372</v>
      </c>
      <c r="D196" s="53"/>
      <c r="E196" s="228">
        <f t="shared" si="24"/>
        <v>1184.8000000000002</v>
      </c>
      <c r="F196" s="228">
        <f>F197+F202</f>
        <v>0</v>
      </c>
      <c r="G196" s="228">
        <f>G197+G202</f>
        <v>1184.8000000000002</v>
      </c>
      <c r="H196" s="228">
        <f t="shared" si="24"/>
        <v>1200</v>
      </c>
      <c r="I196" s="228">
        <f t="shared" si="24"/>
        <v>1281.5</v>
      </c>
    </row>
    <row r="197" spans="1:9" ht="28.5" customHeight="1">
      <c r="A197" s="30" t="s">
        <v>149</v>
      </c>
      <c r="B197" s="44" t="s">
        <v>67</v>
      </c>
      <c r="C197" s="42" t="s">
        <v>372</v>
      </c>
      <c r="D197" s="35">
        <v>240</v>
      </c>
      <c r="E197" s="228">
        <f>330.1+854.7+300-300</f>
        <v>1184.8000000000002</v>
      </c>
      <c r="F197" s="228">
        <v>-662.1</v>
      </c>
      <c r="G197" s="228">
        <f>E197+F197</f>
        <v>522.7000000000002</v>
      </c>
      <c r="H197" s="228">
        <v>1200</v>
      </c>
      <c r="I197" s="228">
        <v>1281.5</v>
      </c>
    </row>
    <row r="198" spans="1:9" s="62" customFormat="1" ht="55.5" customHeight="1" hidden="1">
      <c r="A198" s="51" t="s">
        <v>104</v>
      </c>
      <c r="B198" s="44" t="s">
        <v>67</v>
      </c>
      <c r="C198" s="42" t="s">
        <v>105</v>
      </c>
      <c r="D198" s="53"/>
      <c r="E198" s="228">
        <f>E199</f>
        <v>0</v>
      </c>
      <c r="F198" s="228">
        <f>F199</f>
        <v>0</v>
      </c>
      <c r="G198" s="228">
        <f>G199</f>
        <v>0</v>
      </c>
      <c r="H198" s="228">
        <f>H199</f>
        <v>0</v>
      </c>
      <c r="I198" s="228">
        <f>I199</f>
        <v>0</v>
      </c>
    </row>
    <row r="199" spans="1:9" s="62" customFormat="1" ht="26.25" customHeight="1" hidden="1">
      <c r="A199" s="30" t="s">
        <v>149</v>
      </c>
      <c r="B199" s="44" t="s">
        <v>67</v>
      </c>
      <c r="C199" s="42" t="s">
        <v>105</v>
      </c>
      <c r="D199" s="35">
        <v>240</v>
      </c>
      <c r="E199" s="228">
        <f>500+300-200-50-550</f>
        <v>0</v>
      </c>
      <c r="F199" s="228">
        <f>500+300-200-50-550</f>
        <v>0</v>
      </c>
      <c r="G199" s="228">
        <f>500+300-200-50-550</f>
        <v>0</v>
      </c>
      <c r="H199" s="228">
        <f>500+300-200-50-550</f>
        <v>0</v>
      </c>
      <c r="I199" s="228">
        <f>500+300-200-50-550</f>
        <v>0</v>
      </c>
    </row>
    <row r="200" spans="1:9" s="63" customFormat="1" ht="54.75" customHeight="1" hidden="1">
      <c r="A200" s="323" t="s">
        <v>178</v>
      </c>
      <c r="B200" s="36" t="s">
        <v>67</v>
      </c>
      <c r="C200" s="35" t="s">
        <v>177</v>
      </c>
      <c r="D200" s="35"/>
      <c r="E200" s="237">
        <f>E201</f>
        <v>0</v>
      </c>
      <c r="F200" s="237">
        <f>F201</f>
        <v>0</v>
      </c>
      <c r="G200" s="237">
        <f>G201</f>
        <v>0</v>
      </c>
      <c r="H200" s="237">
        <f>H201</f>
        <v>0</v>
      </c>
      <c r="I200" s="237">
        <f>I201</f>
        <v>0</v>
      </c>
    </row>
    <row r="201" spans="1:9" s="63" customFormat="1" ht="18.75" customHeight="1" hidden="1">
      <c r="A201" s="3" t="s">
        <v>158</v>
      </c>
      <c r="B201" s="36" t="s">
        <v>67</v>
      </c>
      <c r="C201" s="35" t="s">
        <v>177</v>
      </c>
      <c r="D201" s="35">
        <v>610</v>
      </c>
      <c r="E201" s="237"/>
      <c r="F201" s="237"/>
      <c r="G201" s="237"/>
      <c r="H201" s="237"/>
      <c r="I201" s="237"/>
    </row>
    <row r="202" spans="1:9" s="63" customFormat="1" ht="18.75" customHeight="1">
      <c r="A202" s="30" t="s">
        <v>158</v>
      </c>
      <c r="B202" s="340" t="s">
        <v>67</v>
      </c>
      <c r="C202" s="42" t="s">
        <v>372</v>
      </c>
      <c r="D202" s="35">
        <v>610</v>
      </c>
      <c r="E202" s="237"/>
      <c r="F202" s="237">
        <v>662.1</v>
      </c>
      <c r="G202" s="237">
        <f>E202+F202</f>
        <v>662.1</v>
      </c>
      <c r="H202" s="237"/>
      <c r="I202" s="237"/>
    </row>
    <row r="203" spans="1:9" s="28" customFormat="1" ht="54" customHeight="1">
      <c r="A203" s="22" t="s">
        <v>759</v>
      </c>
      <c r="B203" s="47" t="s">
        <v>67</v>
      </c>
      <c r="C203" s="50" t="s">
        <v>758</v>
      </c>
      <c r="D203" s="39"/>
      <c r="E203" s="230">
        <f aca="true" t="shared" si="25" ref="E203:I206">E204</f>
        <v>18</v>
      </c>
      <c r="F203" s="230">
        <f t="shared" si="25"/>
        <v>0</v>
      </c>
      <c r="G203" s="230">
        <f t="shared" si="25"/>
        <v>18</v>
      </c>
      <c r="H203" s="230">
        <f t="shared" si="25"/>
        <v>18</v>
      </c>
      <c r="I203" s="230">
        <f t="shared" si="25"/>
        <v>18</v>
      </c>
    </row>
    <row r="204" spans="1:9" s="28" customFormat="1" ht="32.25" customHeight="1">
      <c r="A204" s="22" t="s">
        <v>760</v>
      </c>
      <c r="B204" s="47" t="s">
        <v>67</v>
      </c>
      <c r="C204" s="50" t="s">
        <v>763</v>
      </c>
      <c r="D204" s="39"/>
      <c r="E204" s="230">
        <f t="shared" si="25"/>
        <v>18</v>
      </c>
      <c r="F204" s="230">
        <f t="shared" si="25"/>
        <v>0</v>
      </c>
      <c r="G204" s="230">
        <f t="shared" si="25"/>
        <v>18</v>
      </c>
      <c r="H204" s="230">
        <f t="shared" si="25"/>
        <v>18</v>
      </c>
      <c r="I204" s="230">
        <f t="shared" si="25"/>
        <v>18</v>
      </c>
    </row>
    <row r="205" spans="1:9" s="28" customFormat="1" ht="35.25" customHeight="1">
      <c r="A205" s="22" t="s">
        <v>761</v>
      </c>
      <c r="B205" s="47" t="s">
        <v>67</v>
      </c>
      <c r="C205" s="50" t="s">
        <v>763</v>
      </c>
      <c r="D205" s="39"/>
      <c r="E205" s="230">
        <f t="shared" si="25"/>
        <v>18</v>
      </c>
      <c r="F205" s="230">
        <f t="shared" si="25"/>
        <v>0</v>
      </c>
      <c r="G205" s="230">
        <f t="shared" si="25"/>
        <v>18</v>
      </c>
      <c r="H205" s="230">
        <f t="shared" si="25"/>
        <v>18</v>
      </c>
      <c r="I205" s="230">
        <f t="shared" si="25"/>
        <v>18</v>
      </c>
    </row>
    <row r="206" spans="1:9" s="62" customFormat="1" ht="36.75" customHeight="1">
      <c r="A206" s="51" t="s">
        <v>146</v>
      </c>
      <c r="B206" s="44" t="s">
        <v>67</v>
      </c>
      <c r="C206" s="42" t="s">
        <v>762</v>
      </c>
      <c r="D206" s="53"/>
      <c r="E206" s="228">
        <f t="shared" si="25"/>
        <v>18</v>
      </c>
      <c r="F206" s="228">
        <f t="shared" si="25"/>
        <v>0</v>
      </c>
      <c r="G206" s="228">
        <f t="shared" si="25"/>
        <v>18</v>
      </c>
      <c r="H206" s="228">
        <f t="shared" si="25"/>
        <v>18</v>
      </c>
      <c r="I206" s="228">
        <f t="shared" si="25"/>
        <v>18</v>
      </c>
    </row>
    <row r="207" spans="1:9" s="62" customFormat="1" ht="15.75" customHeight="1">
      <c r="A207" s="30" t="s">
        <v>158</v>
      </c>
      <c r="B207" s="44" t="s">
        <v>67</v>
      </c>
      <c r="C207" s="42" t="s">
        <v>762</v>
      </c>
      <c r="D207" s="35">
        <v>610</v>
      </c>
      <c r="E207" s="228">
        <v>18</v>
      </c>
      <c r="F207" s="228"/>
      <c r="G207" s="228">
        <v>18</v>
      </c>
      <c r="H207" s="228">
        <v>18</v>
      </c>
      <c r="I207" s="228">
        <v>18</v>
      </c>
    </row>
    <row r="208" spans="1:9" s="28" customFormat="1" ht="13.5" hidden="1">
      <c r="A208" s="32" t="s">
        <v>133</v>
      </c>
      <c r="B208" s="44" t="s">
        <v>67</v>
      </c>
      <c r="C208" s="42" t="s">
        <v>132</v>
      </c>
      <c r="D208" s="43"/>
      <c r="E208" s="228">
        <f>E209</f>
        <v>0</v>
      </c>
      <c r="F208" s="228">
        <f>F209</f>
        <v>0</v>
      </c>
      <c r="G208" s="228">
        <f>G209</f>
        <v>0</v>
      </c>
      <c r="H208" s="228">
        <f>H209</f>
        <v>0</v>
      </c>
      <c r="I208" s="228">
        <f>I209</f>
        <v>0</v>
      </c>
    </row>
    <row r="209" spans="1:9" s="28" customFormat="1" ht="27" hidden="1">
      <c r="A209" s="32" t="s">
        <v>20</v>
      </c>
      <c r="B209" s="44" t="s">
        <v>67</v>
      </c>
      <c r="C209" s="42" t="s">
        <v>132</v>
      </c>
      <c r="D209" s="43">
        <v>244</v>
      </c>
      <c r="E209" s="228"/>
      <c r="F209" s="228"/>
      <c r="G209" s="228"/>
      <c r="H209" s="228"/>
      <c r="I209" s="228"/>
    </row>
    <row r="210" spans="1:9" s="91" customFormat="1" ht="15">
      <c r="A210" s="87" t="s">
        <v>15</v>
      </c>
      <c r="B210" s="90" t="s">
        <v>14</v>
      </c>
      <c r="C210" s="88"/>
      <c r="D210" s="88"/>
      <c r="E210" s="229">
        <f>E211+E216</f>
        <v>1991</v>
      </c>
      <c r="F210" s="229">
        <f>F211+F216</f>
        <v>-1400</v>
      </c>
      <c r="G210" s="229">
        <f>G211+G216</f>
        <v>591</v>
      </c>
      <c r="H210" s="229">
        <f>H211+H216</f>
        <v>1574.2</v>
      </c>
      <c r="I210" s="229">
        <f>I211+I216</f>
        <v>1640.6</v>
      </c>
    </row>
    <row r="211" spans="1:9" s="28" customFormat="1" ht="25.5">
      <c r="A211" s="22" t="s">
        <v>79</v>
      </c>
      <c r="B211" s="64" t="s">
        <v>14</v>
      </c>
      <c r="C211" s="39" t="s">
        <v>306</v>
      </c>
      <c r="D211" s="39"/>
      <c r="E211" s="236">
        <f>E212</f>
        <v>1956</v>
      </c>
      <c r="F211" s="236">
        <f>F212</f>
        <v>-1400</v>
      </c>
      <c r="G211" s="236">
        <f>G212</f>
        <v>556</v>
      </c>
      <c r="H211" s="236">
        <f>H212</f>
        <v>1534.2</v>
      </c>
      <c r="I211" s="236">
        <f>I212</f>
        <v>1595.6</v>
      </c>
    </row>
    <row r="212" spans="1:9" s="25" customFormat="1" ht="25.5">
      <c r="A212" s="24" t="s">
        <v>47</v>
      </c>
      <c r="B212" s="19" t="s">
        <v>14</v>
      </c>
      <c r="C212" s="60" t="s">
        <v>305</v>
      </c>
      <c r="D212" s="60"/>
      <c r="E212" s="226">
        <f>E214</f>
        <v>1956</v>
      </c>
      <c r="F212" s="226">
        <f>F214</f>
        <v>-1400</v>
      </c>
      <c r="G212" s="226">
        <f>G214</f>
        <v>556</v>
      </c>
      <c r="H212" s="226">
        <f>H214</f>
        <v>1534.2</v>
      </c>
      <c r="I212" s="226">
        <f>I214</f>
        <v>1595.6</v>
      </c>
    </row>
    <row r="213" spans="1:9" s="25" customFormat="1" ht="25.5">
      <c r="A213" s="24" t="s">
        <v>47</v>
      </c>
      <c r="B213" s="19" t="s">
        <v>14</v>
      </c>
      <c r="C213" s="60" t="s">
        <v>304</v>
      </c>
      <c r="D213" s="60"/>
      <c r="E213" s="226">
        <f aca="true" t="shared" si="26" ref="E213:I214">E214</f>
        <v>1956</v>
      </c>
      <c r="F213" s="226">
        <f t="shared" si="26"/>
        <v>-1400</v>
      </c>
      <c r="G213" s="226">
        <f t="shared" si="26"/>
        <v>556</v>
      </c>
      <c r="H213" s="226">
        <f t="shared" si="26"/>
        <v>1534.2</v>
      </c>
      <c r="I213" s="226">
        <f t="shared" si="26"/>
        <v>1595.6</v>
      </c>
    </row>
    <row r="214" spans="1:9" s="28" customFormat="1" ht="25.5">
      <c r="A214" s="30" t="s">
        <v>106</v>
      </c>
      <c r="B214" s="65" t="s">
        <v>14</v>
      </c>
      <c r="C214" s="1" t="s">
        <v>366</v>
      </c>
      <c r="D214" s="1"/>
      <c r="E214" s="227">
        <f t="shared" si="26"/>
        <v>1956</v>
      </c>
      <c r="F214" s="227">
        <f t="shared" si="26"/>
        <v>-1400</v>
      </c>
      <c r="G214" s="227">
        <f t="shared" si="26"/>
        <v>556</v>
      </c>
      <c r="H214" s="227">
        <f t="shared" si="26"/>
        <v>1534.2</v>
      </c>
      <c r="I214" s="227">
        <f t="shared" si="26"/>
        <v>1595.6</v>
      </c>
    </row>
    <row r="215" spans="1:9" s="28" customFormat="1" ht="27.75" customHeight="1">
      <c r="A215" s="30" t="s">
        <v>149</v>
      </c>
      <c r="B215" s="65" t="s">
        <v>14</v>
      </c>
      <c r="C215" s="1" t="s">
        <v>366</v>
      </c>
      <c r="D215" s="35">
        <v>240</v>
      </c>
      <c r="E215" s="227">
        <f>1200+756</f>
        <v>1956</v>
      </c>
      <c r="F215" s="227">
        <f>-1400</f>
        <v>-1400</v>
      </c>
      <c r="G215" s="227">
        <f>E215+F215</f>
        <v>556</v>
      </c>
      <c r="H215" s="227">
        <v>1534.2</v>
      </c>
      <c r="I215" s="227">
        <v>1595.6</v>
      </c>
    </row>
    <row r="216" spans="1:9" s="25" customFormat="1" ht="38.25">
      <c r="A216" s="24" t="s">
        <v>169</v>
      </c>
      <c r="B216" s="19" t="s">
        <v>14</v>
      </c>
      <c r="C216" s="60" t="s">
        <v>365</v>
      </c>
      <c r="D216" s="60"/>
      <c r="E216" s="226">
        <f>E219</f>
        <v>35</v>
      </c>
      <c r="F216" s="226">
        <f>F219</f>
        <v>0</v>
      </c>
      <c r="G216" s="226">
        <f>G219</f>
        <v>35</v>
      </c>
      <c r="H216" s="226">
        <f>H219</f>
        <v>40</v>
      </c>
      <c r="I216" s="226">
        <f>I219</f>
        <v>45</v>
      </c>
    </row>
    <row r="217" spans="1:9" s="25" customFormat="1" ht="63.75">
      <c r="A217" s="24" t="s">
        <v>619</v>
      </c>
      <c r="B217" s="64" t="s">
        <v>14</v>
      </c>
      <c r="C217" s="60" t="s">
        <v>362</v>
      </c>
      <c r="D217" s="60"/>
      <c r="E217" s="226">
        <f aca="true" t="shared" si="27" ref="E217:I219">E218</f>
        <v>35</v>
      </c>
      <c r="F217" s="226">
        <f t="shared" si="27"/>
        <v>0</v>
      </c>
      <c r="G217" s="226">
        <f t="shared" si="27"/>
        <v>35</v>
      </c>
      <c r="H217" s="226">
        <f t="shared" si="27"/>
        <v>40</v>
      </c>
      <c r="I217" s="226">
        <f t="shared" si="27"/>
        <v>45</v>
      </c>
    </row>
    <row r="218" spans="1:9" s="25" customFormat="1" ht="15.75" customHeight="1">
      <c r="A218" s="24" t="s">
        <v>361</v>
      </c>
      <c r="B218" s="64" t="s">
        <v>14</v>
      </c>
      <c r="C218" s="60" t="s">
        <v>363</v>
      </c>
      <c r="D218" s="60"/>
      <c r="E218" s="226">
        <f t="shared" si="27"/>
        <v>35</v>
      </c>
      <c r="F218" s="226">
        <f t="shared" si="27"/>
        <v>0</v>
      </c>
      <c r="G218" s="226">
        <f t="shared" si="27"/>
        <v>35</v>
      </c>
      <c r="H218" s="226">
        <f t="shared" si="27"/>
        <v>40</v>
      </c>
      <c r="I218" s="226">
        <f t="shared" si="27"/>
        <v>45</v>
      </c>
    </row>
    <row r="219" spans="1:9" s="28" customFormat="1" ht="25.5">
      <c r="A219" s="30" t="s">
        <v>555</v>
      </c>
      <c r="B219" s="65" t="s">
        <v>14</v>
      </c>
      <c r="C219" s="1" t="s">
        <v>364</v>
      </c>
      <c r="D219" s="1"/>
      <c r="E219" s="227">
        <f t="shared" si="27"/>
        <v>35</v>
      </c>
      <c r="F219" s="227">
        <f t="shared" si="27"/>
        <v>0</v>
      </c>
      <c r="G219" s="227">
        <f t="shared" si="27"/>
        <v>35</v>
      </c>
      <c r="H219" s="227">
        <f t="shared" si="27"/>
        <v>40</v>
      </c>
      <c r="I219" s="227">
        <f t="shared" si="27"/>
        <v>45</v>
      </c>
    </row>
    <row r="220" spans="1:9" s="28" customFormat="1" ht="27.75" customHeight="1">
      <c r="A220" s="30" t="s">
        <v>149</v>
      </c>
      <c r="B220" s="65" t="s">
        <v>14</v>
      </c>
      <c r="C220" s="1" t="s">
        <v>364</v>
      </c>
      <c r="D220" s="35">
        <v>240</v>
      </c>
      <c r="E220" s="227">
        <v>35</v>
      </c>
      <c r="F220" s="227"/>
      <c r="G220" s="227">
        <v>35</v>
      </c>
      <c r="H220" s="227">
        <v>40</v>
      </c>
      <c r="I220" s="227">
        <v>45</v>
      </c>
    </row>
    <row r="221" spans="1:9" s="91" customFormat="1" ht="20.25" customHeight="1">
      <c r="A221" s="121" t="s">
        <v>77</v>
      </c>
      <c r="B221" s="90" t="s">
        <v>49</v>
      </c>
      <c r="C221" s="88"/>
      <c r="D221" s="88"/>
      <c r="E221" s="229">
        <f>E222+E260+E317</f>
        <v>37803.6</v>
      </c>
      <c r="F221" s="229">
        <f>F222+F260+F317</f>
        <v>31062.9</v>
      </c>
      <c r="G221" s="229">
        <f>G222+G260+G317</f>
        <v>68866.5</v>
      </c>
      <c r="H221" s="229">
        <f>H222+H260+H317</f>
        <v>33598.6</v>
      </c>
      <c r="I221" s="229">
        <f>I222+I260+I317</f>
        <v>38942.799999999996</v>
      </c>
    </row>
    <row r="222" spans="1:9" s="100" customFormat="1" ht="20.25" customHeight="1">
      <c r="A222" s="121" t="s">
        <v>7</v>
      </c>
      <c r="B222" s="90" t="s">
        <v>6</v>
      </c>
      <c r="C222" s="88"/>
      <c r="D222" s="88"/>
      <c r="E222" s="229">
        <f>E223+E232+E239</f>
        <v>1755</v>
      </c>
      <c r="F222" s="229">
        <f>F223+F232+F239</f>
        <v>-450</v>
      </c>
      <c r="G222" s="229">
        <f>G223+G232+G239</f>
        <v>1305</v>
      </c>
      <c r="H222" s="229">
        <f>H223+H232+H239</f>
        <v>1663.2</v>
      </c>
      <c r="I222" s="229">
        <f>I223+I232+I239</f>
        <v>1723.6999999999998</v>
      </c>
    </row>
    <row r="223" spans="1:15" s="28" customFormat="1" ht="20.25" customHeight="1">
      <c r="A223" s="22" t="s">
        <v>79</v>
      </c>
      <c r="B223" s="64" t="s">
        <v>6</v>
      </c>
      <c r="C223" s="39" t="s">
        <v>306</v>
      </c>
      <c r="D223" s="39"/>
      <c r="E223" s="236">
        <f>E224</f>
        <v>1205</v>
      </c>
      <c r="F223" s="236">
        <f>F224</f>
        <v>0</v>
      </c>
      <c r="G223" s="236">
        <f>G224</f>
        <v>1205</v>
      </c>
      <c r="H223" s="236">
        <f>H224</f>
        <v>1253.2</v>
      </c>
      <c r="I223" s="236">
        <f>I224</f>
        <v>1303.3</v>
      </c>
      <c r="O223" s="229"/>
    </row>
    <row r="224" spans="1:9" s="18" customFormat="1" ht="20.25" customHeight="1">
      <c r="A224" s="24" t="s">
        <v>47</v>
      </c>
      <c r="B224" s="64" t="s">
        <v>6</v>
      </c>
      <c r="C224" s="20" t="s">
        <v>305</v>
      </c>
      <c r="D224" s="20"/>
      <c r="E224" s="226">
        <f>E226+E228+E230</f>
        <v>1205</v>
      </c>
      <c r="F224" s="226">
        <f>F226+F228+F230</f>
        <v>0</v>
      </c>
      <c r="G224" s="226">
        <f>G226+G228+G230</f>
        <v>1205</v>
      </c>
      <c r="H224" s="226">
        <f>H226+H228+H230</f>
        <v>1253.2</v>
      </c>
      <c r="I224" s="226">
        <f>I226+I228+I230</f>
        <v>1303.3</v>
      </c>
    </row>
    <row r="225" spans="1:9" s="18" customFormat="1" ht="20.25" customHeight="1">
      <c r="A225" s="24" t="s">
        <v>47</v>
      </c>
      <c r="B225" s="64" t="s">
        <v>6</v>
      </c>
      <c r="C225" s="116" t="s">
        <v>304</v>
      </c>
      <c r="D225" s="20"/>
      <c r="E225" s="226">
        <f>E226+E228</f>
        <v>1205</v>
      </c>
      <c r="F225" s="226">
        <f>F226+F228</f>
        <v>0</v>
      </c>
      <c r="G225" s="226">
        <f>G226+G228</f>
        <v>1205</v>
      </c>
      <c r="H225" s="226">
        <f>H226+H228</f>
        <v>1253.2</v>
      </c>
      <c r="I225" s="226">
        <f>I226+I228</f>
        <v>1303.3</v>
      </c>
    </row>
    <row r="226" spans="1:9" ht="39" customHeight="1">
      <c r="A226" s="86" t="s">
        <v>461</v>
      </c>
      <c r="B226" s="65" t="s">
        <v>6</v>
      </c>
      <c r="C226" s="42" t="s">
        <v>359</v>
      </c>
      <c r="D226" s="53"/>
      <c r="E226" s="228">
        <f>E227</f>
        <v>1205</v>
      </c>
      <c r="F226" s="228">
        <f>F227</f>
        <v>0</v>
      </c>
      <c r="G226" s="228">
        <f>G227</f>
        <v>1205</v>
      </c>
      <c r="H226" s="228">
        <f>H227</f>
        <v>1253.2</v>
      </c>
      <c r="I226" s="228">
        <f>I227</f>
        <v>1303.3</v>
      </c>
    </row>
    <row r="227" spans="1:9" ht="29.25" customHeight="1">
      <c r="A227" s="30" t="s">
        <v>149</v>
      </c>
      <c r="B227" s="65" t="s">
        <v>6</v>
      </c>
      <c r="C227" s="42" t="s">
        <v>359</v>
      </c>
      <c r="D227" s="35">
        <v>240</v>
      </c>
      <c r="E227" s="228">
        <v>1205</v>
      </c>
      <c r="F227" s="228"/>
      <c r="G227" s="228">
        <v>1205</v>
      </c>
      <c r="H227" s="228">
        <v>1253.2</v>
      </c>
      <c r="I227" s="228">
        <v>1303.3</v>
      </c>
    </row>
    <row r="228" spans="1:9" ht="20.25" customHeight="1" hidden="1">
      <c r="A228" s="3" t="s">
        <v>483</v>
      </c>
      <c r="B228" s="65" t="s">
        <v>6</v>
      </c>
      <c r="C228" s="42" t="s">
        <v>360</v>
      </c>
      <c r="D228" s="113"/>
      <c r="E228" s="228">
        <f>E229</f>
        <v>0</v>
      </c>
      <c r="F228" s="228">
        <f>F229</f>
        <v>0</v>
      </c>
      <c r="G228" s="228">
        <f>G229</f>
        <v>0</v>
      </c>
      <c r="H228" s="228">
        <f>H229</f>
        <v>0</v>
      </c>
      <c r="I228" s="228">
        <f>I229</f>
        <v>0</v>
      </c>
    </row>
    <row r="229" spans="1:9" s="28" customFormat="1" ht="20.25" customHeight="1" hidden="1">
      <c r="A229" s="30" t="s">
        <v>149</v>
      </c>
      <c r="B229" s="65" t="s">
        <v>6</v>
      </c>
      <c r="C229" s="42" t="s">
        <v>360</v>
      </c>
      <c r="D229" s="35">
        <v>240</v>
      </c>
      <c r="E229" s="227">
        <f>3000-2548.3-451.7</f>
        <v>0</v>
      </c>
      <c r="F229" s="227">
        <f>3000-2548.3-451.7</f>
        <v>0</v>
      </c>
      <c r="G229" s="227">
        <f>3000-2548.3-451.7</f>
        <v>0</v>
      </c>
      <c r="H229" s="227">
        <f>3000-2548.3-451.7</f>
        <v>0</v>
      </c>
      <c r="I229" s="227">
        <f>3000-2548.3-451.7</f>
        <v>0</v>
      </c>
    </row>
    <row r="230" spans="1:9" ht="20.25" customHeight="1" hidden="1">
      <c r="A230" s="3" t="s">
        <v>129</v>
      </c>
      <c r="B230" s="65" t="s">
        <v>6</v>
      </c>
      <c r="C230" s="42" t="s">
        <v>127</v>
      </c>
      <c r="D230" s="113"/>
      <c r="E230" s="228">
        <f>E231</f>
        <v>0</v>
      </c>
      <c r="F230" s="228">
        <f>F231</f>
        <v>0</v>
      </c>
      <c r="G230" s="228">
        <f>G231</f>
        <v>0</v>
      </c>
      <c r="H230" s="228">
        <f>H231</f>
        <v>0</v>
      </c>
      <c r="I230" s="228">
        <f>I231</f>
        <v>0</v>
      </c>
    </row>
    <row r="231" spans="1:9" s="28" customFormat="1" ht="20.25" customHeight="1" hidden="1">
      <c r="A231" s="3" t="s">
        <v>9</v>
      </c>
      <c r="B231" s="65" t="s">
        <v>6</v>
      </c>
      <c r="C231" s="42" t="s">
        <v>127</v>
      </c>
      <c r="D231" s="1" t="s">
        <v>8</v>
      </c>
      <c r="E231" s="227"/>
      <c r="F231" s="227"/>
      <c r="G231" s="227"/>
      <c r="H231" s="227"/>
      <c r="I231" s="227"/>
    </row>
    <row r="232" spans="1:9" s="58" customFormat="1" ht="42" customHeight="1">
      <c r="A232" s="22" t="s">
        <v>544</v>
      </c>
      <c r="B232" s="19" t="s">
        <v>6</v>
      </c>
      <c r="C232" s="20" t="s">
        <v>341</v>
      </c>
      <c r="D232" s="20"/>
      <c r="E232" s="226">
        <f>E233</f>
        <v>250</v>
      </c>
      <c r="F232" s="226">
        <f>F233</f>
        <v>-150</v>
      </c>
      <c r="G232" s="226">
        <f>G233</f>
        <v>100</v>
      </c>
      <c r="H232" s="226">
        <f>H233</f>
        <v>260</v>
      </c>
      <c r="I232" s="226">
        <f>I233</f>
        <v>270.4</v>
      </c>
    </row>
    <row r="233" spans="1:9" s="67" customFormat="1" ht="27" customHeight="1">
      <c r="A233" s="107" t="s">
        <v>557</v>
      </c>
      <c r="B233" s="19" t="s">
        <v>6</v>
      </c>
      <c r="C233" s="20" t="s">
        <v>358</v>
      </c>
      <c r="D233" s="20"/>
      <c r="E233" s="226">
        <f>E235</f>
        <v>250</v>
      </c>
      <c r="F233" s="226">
        <f>F235</f>
        <v>-150</v>
      </c>
      <c r="G233" s="226">
        <f>G235</f>
        <v>100</v>
      </c>
      <c r="H233" s="226">
        <f>H235</f>
        <v>260</v>
      </c>
      <c r="I233" s="226">
        <f>I235</f>
        <v>270.4</v>
      </c>
    </row>
    <row r="234" spans="1:9" s="67" customFormat="1" ht="30.75" customHeight="1">
      <c r="A234" s="24" t="s">
        <v>682</v>
      </c>
      <c r="B234" s="64" t="s">
        <v>6</v>
      </c>
      <c r="C234" s="116" t="s">
        <v>357</v>
      </c>
      <c r="D234" s="20"/>
      <c r="E234" s="226">
        <f aca="true" t="shared" si="28" ref="E234:I235">E235</f>
        <v>250</v>
      </c>
      <c r="F234" s="226">
        <f t="shared" si="28"/>
        <v>-150</v>
      </c>
      <c r="G234" s="226">
        <f t="shared" si="28"/>
        <v>100</v>
      </c>
      <c r="H234" s="226">
        <f t="shared" si="28"/>
        <v>260</v>
      </c>
      <c r="I234" s="226">
        <f t="shared" si="28"/>
        <v>270.4</v>
      </c>
    </row>
    <row r="235" spans="1:9" s="67" customFormat="1" ht="33" customHeight="1">
      <c r="A235" s="29" t="s">
        <v>620</v>
      </c>
      <c r="B235" s="65" t="s">
        <v>6</v>
      </c>
      <c r="C235" s="114" t="s">
        <v>356</v>
      </c>
      <c r="D235" s="1"/>
      <c r="E235" s="227">
        <f t="shared" si="28"/>
        <v>250</v>
      </c>
      <c r="F235" s="227">
        <f t="shared" si="28"/>
        <v>-150</v>
      </c>
      <c r="G235" s="227">
        <f t="shared" si="28"/>
        <v>100</v>
      </c>
      <c r="H235" s="227">
        <f t="shared" si="28"/>
        <v>260</v>
      </c>
      <c r="I235" s="227">
        <f t="shared" si="28"/>
        <v>270.4</v>
      </c>
    </row>
    <row r="236" spans="1:9" s="66" customFormat="1" ht="30" customHeight="1">
      <c r="A236" s="30" t="s">
        <v>149</v>
      </c>
      <c r="B236" s="65" t="s">
        <v>6</v>
      </c>
      <c r="C236" s="114" t="s">
        <v>356</v>
      </c>
      <c r="D236" s="43">
        <v>240</v>
      </c>
      <c r="E236" s="228">
        <v>250</v>
      </c>
      <c r="F236" s="228">
        <v>-150</v>
      </c>
      <c r="G236" s="228">
        <f>E236+F236</f>
        <v>100</v>
      </c>
      <c r="H236" s="228">
        <v>260</v>
      </c>
      <c r="I236" s="228">
        <v>270.4</v>
      </c>
    </row>
    <row r="237" spans="1:9" s="67" customFormat="1" ht="20.25" customHeight="1" hidden="1">
      <c r="A237" s="29" t="s">
        <v>128</v>
      </c>
      <c r="B237" s="65" t="s">
        <v>6</v>
      </c>
      <c r="C237" s="114" t="s">
        <v>112</v>
      </c>
      <c r="D237" s="1"/>
      <c r="E237" s="227">
        <f>E238</f>
        <v>0</v>
      </c>
      <c r="F237" s="227">
        <f>F238</f>
        <v>0</v>
      </c>
      <c r="G237" s="227">
        <f>G238</f>
        <v>0</v>
      </c>
      <c r="H237" s="227">
        <f>H238</f>
        <v>0</v>
      </c>
      <c r="I237" s="227">
        <f>I238</f>
        <v>0</v>
      </c>
    </row>
    <row r="238" spans="1:9" s="66" customFormat="1" ht="20.25" customHeight="1" hidden="1">
      <c r="A238" s="30" t="s">
        <v>149</v>
      </c>
      <c r="B238" s="65" t="s">
        <v>6</v>
      </c>
      <c r="C238" s="114" t="s">
        <v>112</v>
      </c>
      <c r="D238" s="43">
        <v>240</v>
      </c>
      <c r="E238" s="228"/>
      <c r="F238" s="228"/>
      <c r="G238" s="228"/>
      <c r="H238" s="228"/>
      <c r="I238" s="228"/>
    </row>
    <row r="239" spans="1:9" s="62" customFormat="1" ht="39.75" customHeight="1">
      <c r="A239" s="46" t="s">
        <v>109</v>
      </c>
      <c r="B239" s="64" t="s">
        <v>6</v>
      </c>
      <c r="C239" s="47" t="s">
        <v>322</v>
      </c>
      <c r="D239" s="49"/>
      <c r="E239" s="230">
        <f>E240+E254</f>
        <v>300</v>
      </c>
      <c r="F239" s="230">
        <f>F240+F254</f>
        <v>-300</v>
      </c>
      <c r="G239" s="230">
        <f>G240+G254</f>
        <v>0</v>
      </c>
      <c r="H239" s="230">
        <f>H240+H254</f>
        <v>150</v>
      </c>
      <c r="I239" s="230">
        <f>I240+I254</f>
        <v>150</v>
      </c>
    </row>
    <row r="240" spans="1:9" s="58" customFormat="1" ht="20.25" customHeight="1" hidden="1">
      <c r="A240" s="46" t="s">
        <v>600</v>
      </c>
      <c r="B240" s="64" t="s">
        <v>6</v>
      </c>
      <c r="C240" s="50" t="s">
        <v>355</v>
      </c>
      <c r="D240" s="52"/>
      <c r="E240" s="230">
        <f>E242+E244+E250+E249</f>
        <v>0</v>
      </c>
      <c r="F240" s="230">
        <f>F242+F244+F250+F249</f>
        <v>0</v>
      </c>
      <c r="G240" s="230">
        <f>G242+G244+G250+G249</f>
        <v>0</v>
      </c>
      <c r="H240" s="230">
        <f>H242+H244+H250+H249</f>
        <v>0</v>
      </c>
      <c r="I240" s="230">
        <f>I242+I244+I250+I249</f>
        <v>0</v>
      </c>
    </row>
    <row r="241" spans="1:9" s="58" customFormat="1" ht="20.25" customHeight="1" hidden="1">
      <c r="A241" s="24" t="s">
        <v>352</v>
      </c>
      <c r="B241" s="64" t="s">
        <v>6</v>
      </c>
      <c r="C241" s="50" t="s">
        <v>353</v>
      </c>
      <c r="D241" s="200"/>
      <c r="E241" s="230">
        <f aca="true" t="shared" si="29" ref="E241:I242">E242</f>
        <v>0</v>
      </c>
      <c r="F241" s="230">
        <f t="shared" si="29"/>
        <v>0</v>
      </c>
      <c r="G241" s="230">
        <f t="shared" si="29"/>
        <v>0</v>
      </c>
      <c r="H241" s="230">
        <f t="shared" si="29"/>
        <v>0</v>
      </c>
      <c r="I241" s="230">
        <f t="shared" si="29"/>
        <v>0</v>
      </c>
    </row>
    <row r="242" spans="1:9" s="58" customFormat="1" ht="20.25" customHeight="1" hidden="1">
      <c r="A242" s="51" t="s">
        <v>110</v>
      </c>
      <c r="B242" s="65" t="s">
        <v>6</v>
      </c>
      <c r="C242" s="42" t="s">
        <v>402</v>
      </c>
      <c r="D242" s="52"/>
      <c r="E242" s="230">
        <f t="shared" si="29"/>
        <v>0</v>
      </c>
      <c r="F242" s="230">
        <f t="shared" si="29"/>
        <v>0</v>
      </c>
      <c r="G242" s="230">
        <f t="shared" si="29"/>
        <v>0</v>
      </c>
      <c r="H242" s="230">
        <f t="shared" si="29"/>
        <v>0</v>
      </c>
      <c r="I242" s="230">
        <f t="shared" si="29"/>
        <v>0</v>
      </c>
    </row>
    <row r="243" spans="1:9" ht="20.25" customHeight="1" hidden="1">
      <c r="A243" s="32" t="s">
        <v>155</v>
      </c>
      <c r="B243" s="65" t="s">
        <v>6</v>
      </c>
      <c r="C243" s="42" t="s">
        <v>402</v>
      </c>
      <c r="D243" s="43">
        <v>410</v>
      </c>
      <c r="E243" s="228"/>
      <c r="F243" s="228"/>
      <c r="G243" s="228"/>
      <c r="H243" s="228"/>
      <c r="I243" s="228"/>
    </row>
    <row r="244" spans="1:9" ht="20.25" customHeight="1" hidden="1">
      <c r="A244" s="122" t="s">
        <v>468</v>
      </c>
      <c r="B244" s="123" t="s">
        <v>6</v>
      </c>
      <c r="C244" s="124" t="s">
        <v>403</v>
      </c>
      <c r="D244" s="125"/>
      <c r="E244" s="240">
        <f>E245+E247</f>
        <v>0</v>
      </c>
      <c r="F244" s="240">
        <f>F245+F247</f>
        <v>0</v>
      </c>
      <c r="G244" s="240">
        <f>G245+G247</f>
        <v>0</v>
      </c>
      <c r="H244" s="240">
        <f>H245+H247</f>
        <v>0</v>
      </c>
      <c r="I244" s="240">
        <f>I245+I247</f>
        <v>0</v>
      </c>
    </row>
    <row r="245" spans="1:9" ht="20.25" customHeight="1" hidden="1">
      <c r="A245" s="51" t="s">
        <v>130</v>
      </c>
      <c r="B245" s="65" t="s">
        <v>6</v>
      </c>
      <c r="C245" s="42" t="s">
        <v>403</v>
      </c>
      <c r="D245" s="53"/>
      <c r="E245" s="228">
        <f>E246</f>
        <v>0</v>
      </c>
      <c r="F245" s="228">
        <f>F246</f>
        <v>0</v>
      </c>
      <c r="G245" s="228">
        <f>G246</f>
        <v>0</v>
      </c>
      <c r="H245" s="228">
        <f>H246</f>
        <v>0</v>
      </c>
      <c r="I245" s="228">
        <f>I246</f>
        <v>0</v>
      </c>
    </row>
    <row r="246" spans="1:9" ht="20.25" customHeight="1" hidden="1">
      <c r="A246" s="32" t="s">
        <v>155</v>
      </c>
      <c r="B246" s="65" t="s">
        <v>6</v>
      </c>
      <c r="C246" s="42" t="s">
        <v>403</v>
      </c>
      <c r="D246" s="43">
        <v>410</v>
      </c>
      <c r="E246" s="228"/>
      <c r="F246" s="228"/>
      <c r="G246" s="228"/>
      <c r="H246" s="228"/>
      <c r="I246" s="228"/>
    </row>
    <row r="247" spans="1:9" ht="20.25" customHeight="1" hidden="1">
      <c r="A247" s="51" t="s">
        <v>468</v>
      </c>
      <c r="B247" s="65" t="s">
        <v>6</v>
      </c>
      <c r="C247" s="42" t="s">
        <v>412</v>
      </c>
      <c r="D247" s="53"/>
      <c r="E247" s="228">
        <f>E248</f>
        <v>0</v>
      </c>
      <c r="F247" s="228">
        <f>F248</f>
        <v>0</v>
      </c>
      <c r="G247" s="228">
        <f>G248</f>
        <v>0</v>
      </c>
      <c r="H247" s="228">
        <f>H248</f>
        <v>0</v>
      </c>
      <c r="I247" s="228">
        <f>I248</f>
        <v>0</v>
      </c>
    </row>
    <row r="248" spans="1:9" ht="20.25" customHeight="1" hidden="1">
      <c r="A248" s="32" t="s">
        <v>155</v>
      </c>
      <c r="B248" s="65" t="s">
        <v>6</v>
      </c>
      <c r="C248" s="42" t="s">
        <v>412</v>
      </c>
      <c r="D248" s="43">
        <v>410</v>
      </c>
      <c r="E248" s="228"/>
      <c r="F248" s="228"/>
      <c r="G248" s="228"/>
      <c r="H248" s="228"/>
      <c r="I248" s="228"/>
    </row>
    <row r="249" spans="1:9" s="58" customFormat="1" ht="20.25" customHeight="1" hidden="1">
      <c r="A249" s="24" t="s">
        <v>352</v>
      </c>
      <c r="B249" s="64" t="s">
        <v>6</v>
      </c>
      <c r="C249" s="50" t="s">
        <v>353</v>
      </c>
      <c r="D249" s="200"/>
      <c r="E249" s="230">
        <f>E252</f>
        <v>0</v>
      </c>
      <c r="F249" s="230">
        <f>F252</f>
        <v>0</v>
      </c>
      <c r="G249" s="230">
        <f>G252</f>
        <v>0</v>
      </c>
      <c r="H249" s="230">
        <f>H252</f>
        <v>0</v>
      </c>
      <c r="I249" s="230">
        <f>I252</f>
        <v>0</v>
      </c>
    </row>
    <row r="250" spans="1:9" s="62" customFormat="1" ht="20.25" customHeight="1" hidden="1">
      <c r="A250" s="51" t="s">
        <v>484</v>
      </c>
      <c r="B250" s="65" t="s">
        <v>6</v>
      </c>
      <c r="C250" s="42" t="s">
        <v>354</v>
      </c>
      <c r="D250" s="53"/>
      <c r="E250" s="228">
        <f>E251</f>
        <v>0</v>
      </c>
      <c r="F250" s="228">
        <f>F251</f>
        <v>0</v>
      </c>
      <c r="G250" s="228">
        <f>G251</f>
        <v>0</v>
      </c>
      <c r="H250" s="228">
        <f>H251</f>
        <v>0</v>
      </c>
      <c r="I250" s="228">
        <f>I251</f>
        <v>0</v>
      </c>
    </row>
    <row r="251" spans="1:9" s="58" customFormat="1" ht="20.25" customHeight="1" hidden="1">
      <c r="A251" s="3" t="s">
        <v>154</v>
      </c>
      <c r="B251" s="65" t="s">
        <v>6</v>
      </c>
      <c r="C251" s="42" t="s">
        <v>354</v>
      </c>
      <c r="D251" s="43">
        <v>410</v>
      </c>
      <c r="E251" s="228"/>
      <c r="F251" s="228"/>
      <c r="G251" s="228"/>
      <c r="H251" s="228"/>
      <c r="I251" s="228"/>
    </row>
    <row r="252" spans="1:9" ht="20.25" customHeight="1" hidden="1">
      <c r="A252" s="3" t="s">
        <v>495</v>
      </c>
      <c r="B252" s="65" t="s">
        <v>6</v>
      </c>
      <c r="C252" s="42" t="s">
        <v>599</v>
      </c>
      <c r="D252" s="113"/>
      <c r="E252" s="228">
        <f>E253</f>
        <v>0</v>
      </c>
      <c r="F252" s="228">
        <f>F253</f>
        <v>0</v>
      </c>
      <c r="G252" s="228">
        <f>G253</f>
        <v>0</v>
      </c>
      <c r="H252" s="228">
        <f>H253</f>
        <v>0</v>
      </c>
      <c r="I252" s="228">
        <f>I253</f>
        <v>0</v>
      </c>
    </row>
    <row r="253" spans="1:9" s="28" customFormat="1" ht="20.25" customHeight="1" hidden="1">
      <c r="A253" s="30" t="s">
        <v>149</v>
      </c>
      <c r="B253" s="65" t="s">
        <v>6</v>
      </c>
      <c r="C253" s="42" t="s">
        <v>599</v>
      </c>
      <c r="D253" s="35">
        <v>240</v>
      </c>
      <c r="E253" s="227">
        <v>0</v>
      </c>
      <c r="F253" s="227">
        <v>0</v>
      </c>
      <c r="G253" s="227">
        <v>0</v>
      </c>
      <c r="H253" s="227">
        <v>0</v>
      </c>
      <c r="I253" s="227">
        <v>0</v>
      </c>
    </row>
    <row r="254" spans="1:9" s="58" customFormat="1" ht="27.75" customHeight="1">
      <c r="A254" s="46" t="s">
        <v>680</v>
      </c>
      <c r="B254" s="64" t="s">
        <v>6</v>
      </c>
      <c r="C254" s="50" t="s">
        <v>464</v>
      </c>
      <c r="D254" s="52"/>
      <c r="E254" s="230">
        <f>E256+E258</f>
        <v>300</v>
      </c>
      <c r="F254" s="230">
        <f>F256+F258</f>
        <v>-300</v>
      </c>
      <c r="G254" s="230">
        <f>G256+G258</f>
        <v>0</v>
      </c>
      <c r="H254" s="230">
        <f>H256+H258</f>
        <v>150</v>
      </c>
      <c r="I254" s="230">
        <f>I256+I258</f>
        <v>150</v>
      </c>
    </row>
    <row r="255" spans="1:9" s="58" customFormat="1" ht="33.75" customHeight="1">
      <c r="A255" s="24" t="s">
        <v>463</v>
      </c>
      <c r="B255" s="64" t="s">
        <v>6</v>
      </c>
      <c r="C255" s="20" t="s">
        <v>597</v>
      </c>
      <c r="D255" s="52"/>
      <c r="E255" s="230">
        <f>E256+E258</f>
        <v>300</v>
      </c>
      <c r="F255" s="230">
        <f>F256+F258</f>
        <v>-300</v>
      </c>
      <c r="G255" s="230">
        <f>G256+G258</f>
        <v>0</v>
      </c>
      <c r="H255" s="230">
        <f>H256+H258</f>
        <v>150</v>
      </c>
      <c r="I255" s="230">
        <f>I256+I258</f>
        <v>150</v>
      </c>
    </row>
    <row r="256" spans="1:9" s="58" customFormat="1" ht="27.75" customHeight="1">
      <c r="A256" s="51" t="s">
        <v>462</v>
      </c>
      <c r="B256" s="65" t="s">
        <v>6</v>
      </c>
      <c r="C256" s="1" t="s">
        <v>596</v>
      </c>
      <c r="D256" s="52"/>
      <c r="E256" s="230">
        <f>E257</f>
        <v>300</v>
      </c>
      <c r="F256" s="230">
        <f>F257</f>
        <v>-300</v>
      </c>
      <c r="G256" s="230">
        <f>G257</f>
        <v>0</v>
      </c>
      <c r="H256" s="230">
        <f>H257</f>
        <v>150</v>
      </c>
      <c r="I256" s="230">
        <f>I257</f>
        <v>150</v>
      </c>
    </row>
    <row r="257" spans="1:9" ht="14.25" customHeight="1">
      <c r="A257" s="30" t="s">
        <v>154</v>
      </c>
      <c r="B257" s="65" t="s">
        <v>6</v>
      </c>
      <c r="C257" s="1" t="s">
        <v>596</v>
      </c>
      <c r="D257" s="43">
        <v>410</v>
      </c>
      <c r="E257" s="228">
        <v>300</v>
      </c>
      <c r="F257" s="228">
        <v>-300</v>
      </c>
      <c r="G257" s="228">
        <f>E257+F257</f>
        <v>0</v>
      </c>
      <c r="H257" s="228">
        <v>150</v>
      </c>
      <c r="I257" s="228">
        <v>150</v>
      </c>
    </row>
    <row r="258" spans="1:9" s="58" customFormat="1" ht="24" customHeight="1" hidden="1">
      <c r="A258" s="51" t="s">
        <v>595</v>
      </c>
      <c r="B258" s="65" t="s">
        <v>6</v>
      </c>
      <c r="C258" s="1" t="s">
        <v>596</v>
      </c>
      <c r="D258" s="52"/>
      <c r="E258" s="230">
        <f>E259</f>
        <v>0</v>
      </c>
      <c r="F258" s="230">
        <f>F259</f>
        <v>0</v>
      </c>
      <c r="G258" s="230">
        <f>G259</f>
        <v>0</v>
      </c>
      <c r="H258" s="230">
        <f>H259</f>
        <v>0</v>
      </c>
      <c r="I258" s="230">
        <f>I259</f>
        <v>0</v>
      </c>
    </row>
    <row r="259" spans="1:9" ht="20.25" customHeight="1" hidden="1">
      <c r="A259" s="3" t="s">
        <v>154</v>
      </c>
      <c r="B259" s="65" t="s">
        <v>6</v>
      </c>
      <c r="C259" s="1" t="s">
        <v>596</v>
      </c>
      <c r="D259" s="43">
        <v>410</v>
      </c>
      <c r="E259" s="228">
        <v>0</v>
      </c>
      <c r="F259" s="228">
        <v>0</v>
      </c>
      <c r="G259" s="228">
        <v>0</v>
      </c>
      <c r="H259" s="228">
        <v>0</v>
      </c>
      <c r="I259" s="228">
        <v>0</v>
      </c>
    </row>
    <row r="260" spans="1:9" s="101" customFormat="1" ht="15.75" customHeight="1">
      <c r="A260" s="121" t="s">
        <v>38</v>
      </c>
      <c r="B260" s="90" t="s">
        <v>37</v>
      </c>
      <c r="C260" s="88"/>
      <c r="D260" s="88"/>
      <c r="E260" s="229">
        <f>E261+E274+E310</f>
        <v>3447.6</v>
      </c>
      <c r="F260" s="229">
        <f>F261+F274+F310</f>
        <v>-1070.1</v>
      </c>
      <c r="G260" s="229">
        <f>G261+G274+G310</f>
        <v>2377.5</v>
      </c>
      <c r="H260" s="229">
        <f>H261+H274+H310</f>
        <v>2382.6</v>
      </c>
      <c r="I260" s="229">
        <f>I261+I274+I310</f>
        <v>6718.6</v>
      </c>
    </row>
    <row r="261" spans="1:9" ht="20.25" customHeight="1">
      <c r="A261" s="22" t="s">
        <v>79</v>
      </c>
      <c r="B261" s="64" t="s">
        <v>37</v>
      </c>
      <c r="C261" s="39" t="s">
        <v>306</v>
      </c>
      <c r="D261" s="39"/>
      <c r="E261" s="236">
        <f>E262</f>
        <v>1000</v>
      </c>
      <c r="F261" s="236">
        <f>F262</f>
        <v>0</v>
      </c>
      <c r="G261" s="236">
        <f>G262</f>
        <v>1000</v>
      </c>
      <c r="H261" s="236">
        <f>H262</f>
        <v>1000</v>
      </c>
      <c r="I261" s="236">
        <f>I262</f>
        <v>1000</v>
      </c>
    </row>
    <row r="262" spans="1:9" ht="15" customHeight="1">
      <c r="A262" s="24" t="s">
        <v>47</v>
      </c>
      <c r="B262" s="64" t="s">
        <v>37</v>
      </c>
      <c r="C262" s="20" t="s">
        <v>305</v>
      </c>
      <c r="D262" s="20"/>
      <c r="E262" s="226">
        <f>E266+E268+E270+E263+E272</f>
        <v>1000</v>
      </c>
      <c r="F262" s="226">
        <f>F266+F268+F270+F263+F272</f>
        <v>0</v>
      </c>
      <c r="G262" s="226">
        <f>G266+G268+G270+G263+G272</f>
        <v>1000</v>
      </c>
      <c r="H262" s="226">
        <f>H266+H268+H270+H263+H272</f>
        <v>1000</v>
      </c>
      <c r="I262" s="226">
        <f>I266+I268+I270+I263+I272</f>
        <v>1000</v>
      </c>
    </row>
    <row r="263" spans="1:9" ht="20.25" customHeight="1" hidden="1">
      <c r="A263" s="86" t="s">
        <v>144</v>
      </c>
      <c r="B263" s="65" t="s">
        <v>37</v>
      </c>
      <c r="C263" s="42" t="s">
        <v>111</v>
      </c>
      <c r="D263" s="53"/>
      <c r="E263" s="228">
        <f>E264</f>
        <v>0</v>
      </c>
      <c r="F263" s="228">
        <f>F264</f>
        <v>0</v>
      </c>
      <c r="G263" s="228">
        <f>G264</f>
        <v>0</v>
      </c>
      <c r="H263" s="228">
        <f>H264</f>
        <v>0</v>
      </c>
      <c r="I263" s="228">
        <f>I264</f>
        <v>0</v>
      </c>
    </row>
    <row r="264" spans="1:9" ht="20.25" customHeight="1" hidden="1">
      <c r="A264" s="30" t="s">
        <v>149</v>
      </c>
      <c r="B264" s="65" t="s">
        <v>37</v>
      </c>
      <c r="C264" s="42" t="s">
        <v>111</v>
      </c>
      <c r="D264" s="35">
        <v>240</v>
      </c>
      <c r="E264" s="228"/>
      <c r="F264" s="228"/>
      <c r="G264" s="228"/>
      <c r="H264" s="228"/>
      <c r="I264" s="228"/>
    </row>
    <row r="265" spans="1:9" ht="15.75" customHeight="1">
      <c r="A265" s="24" t="s">
        <v>47</v>
      </c>
      <c r="B265" s="64" t="s">
        <v>37</v>
      </c>
      <c r="C265" s="50" t="s">
        <v>304</v>
      </c>
      <c r="D265" s="35"/>
      <c r="E265" s="228">
        <f>E266+E268</f>
        <v>1000</v>
      </c>
      <c r="F265" s="228">
        <f>F266</f>
        <v>0</v>
      </c>
      <c r="G265" s="228">
        <f>G266+G268</f>
        <v>1000</v>
      </c>
      <c r="H265" s="228">
        <f>H266+H268</f>
        <v>1000</v>
      </c>
      <c r="I265" s="228">
        <f>I266+I268</f>
        <v>1000</v>
      </c>
    </row>
    <row r="266" spans="1:9" ht="20.25" customHeight="1">
      <c r="A266" s="3" t="s">
        <v>485</v>
      </c>
      <c r="B266" s="65" t="s">
        <v>37</v>
      </c>
      <c r="C266" s="42" t="s">
        <v>350</v>
      </c>
      <c r="D266" s="43"/>
      <c r="E266" s="228">
        <f>E267</f>
        <v>1000</v>
      </c>
      <c r="F266" s="228">
        <f>F267</f>
        <v>0</v>
      </c>
      <c r="G266" s="228">
        <f>G267</f>
        <v>1000</v>
      </c>
      <c r="H266" s="228">
        <f>H267</f>
        <v>1000</v>
      </c>
      <c r="I266" s="228">
        <f>I267</f>
        <v>1000</v>
      </c>
    </row>
    <row r="267" spans="1:9" ht="27.75" customHeight="1">
      <c r="A267" s="30" t="s">
        <v>16</v>
      </c>
      <c r="B267" s="65" t="s">
        <v>37</v>
      </c>
      <c r="C267" s="42" t="s">
        <v>350</v>
      </c>
      <c r="D267" s="43">
        <v>810</v>
      </c>
      <c r="E267" s="228">
        <f>1100-100</f>
        <v>1000</v>
      </c>
      <c r="F267" s="228"/>
      <c r="G267" s="228">
        <f>1100-100</f>
        <v>1000</v>
      </c>
      <c r="H267" s="228">
        <f>1100-100</f>
        <v>1000</v>
      </c>
      <c r="I267" s="228">
        <f>1100-100</f>
        <v>1000</v>
      </c>
    </row>
    <row r="268" spans="1:9" s="66" customFormat="1" ht="20.25" customHeight="1" hidden="1">
      <c r="A268" s="130" t="s">
        <v>486</v>
      </c>
      <c r="B268" s="27" t="s">
        <v>37</v>
      </c>
      <c r="C268" s="1" t="s">
        <v>351</v>
      </c>
      <c r="D268" s="113"/>
      <c r="E268" s="228">
        <f>E269</f>
        <v>0</v>
      </c>
      <c r="F268" s="228">
        <f>F269</f>
        <v>0</v>
      </c>
      <c r="G268" s="228">
        <f>G269</f>
        <v>0</v>
      </c>
      <c r="H268" s="228">
        <f>H269</f>
        <v>0</v>
      </c>
      <c r="I268" s="228">
        <f>I269</f>
        <v>0</v>
      </c>
    </row>
    <row r="269" spans="1:9" s="66" customFormat="1" ht="20.25" customHeight="1" hidden="1">
      <c r="A269" s="30" t="s">
        <v>149</v>
      </c>
      <c r="B269" s="27" t="s">
        <v>37</v>
      </c>
      <c r="C269" s="1" t="s">
        <v>351</v>
      </c>
      <c r="D269" s="35">
        <v>240</v>
      </c>
      <c r="E269" s="228"/>
      <c r="F269" s="228"/>
      <c r="G269" s="228"/>
      <c r="H269" s="228"/>
      <c r="I269" s="228"/>
    </row>
    <row r="270" spans="1:9" s="66" customFormat="1" ht="20.25" customHeight="1" hidden="1">
      <c r="A270" s="130" t="s">
        <v>141</v>
      </c>
      <c r="B270" s="27" t="s">
        <v>37</v>
      </c>
      <c r="C270" s="1" t="s">
        <v>142</v>
      </c>
      <c r="D270" s="113"/>
      <c r="E270" s="228">
        <f>E271</f>
        <v>0</v>
      </c>
      <c r="F270" s="228">
        <f>F271</f>
        <v>0</v>
      </c>
      <c r="G270" s="228">
        <f>G271</f>
        <v>0</v>
      </c>
      <c r="H270" s="228">
        <f>H271</f>
        <v>0</v>
      </c>
      <c r="I270" s="228">
        <f>I271</f>
        <v>0</v>
      </c>
    </row>
    <row r="271" spans="1:9" s="66" customFormat="1" ht="20.25" customHeight="1" hidden="1">
      <c r="A271" s="32" t="s">
        <v>20</v>
      </c>
      <c r="B271" s="27" t="s">
        <v>37</v>
      </c>
      <c r="C271" s="1" t="s">
        <v>142</v>
      </c>
      <c r="D271" s="113">
        <v>244</v>
      </c>
      <c r="E271" s="228"/>
      <c r="F271" s="228"/>
      <c r="G271" s="228"/>
      <c r="H271" s="228"/>
      <c r="I271" s="228"/>
    </row>
    <row r="272" spans="1:9" s="66" customFormat="1" ht="20.25" customHeight="1" hidden="1">
      <c r="A272" s="32" t="s">
        <v>552</v>
      </c>
      <c r="B272" s="27" t="s">
        <v>37</v>
      </c>
      <c r="C272" s="1" t="s">
        <v>293</v>
      </c>
      <c r="D272" s="113"/>
      <c r="E272" s="228">
        <f>E273</f>
        <v>0</v>
      </c>
      <c r="F272" s="228">
        <f>F273</f>
        <v>0</v>
      </c>
      <c r="G272" s="228">
        <f>G273</f>
        <v>0</v>
      </c>
      <c r="H272" s="228">
        <f>H273</f>
        <v>0</v>
      </c>
      <c r="I272" s="228">
        <f>I273</f>
        <v>0</v>
      </c>
    </row>
    <row r="273" spans="1:9" s="66" customFormat="1" ht="20.25" customHeight="1" hidden="1">
      <c r="A273" s="30" t="s">
        <v>149</v>
      </c>
      <c r="B273" s="27" t="s">
        <v>37</v>
      </c>
      <c r="C273" s="1" t="s">
        <v>293</v>
      </c>
      <c r="D273" s="113">
        <v>240</v>
      </c>
      <c r="E273" s="228"/>
      <c r="F273" s="228"/>
      <c r="G273" s="228"/>
      <c r="H273" s="228"/>
      <c r="I273" s="228"/>
    </row>
    <row r="274" spans="1:9" s="58" customFormat="1" ht="44.25" customHeight="1">
      <c r="A274" s="22" t="s">
        <v>795</v>
      </c>
      <c r="B274" s="19" t="s">
        <v>37</v>
      </c>
      <c r="C274" s="20" t="s">
        <v>341</v>
      </c>
      <c r="D274" s="20"/>
      <c r="E274" s="226">
        <f>E279+E296+E302+E284+E275</f>
        <v>2197.6</v>
      </c>
      <c r="F274" s="226">
        <f>F279+F296+F302+F284+F275</f>
        <v>-1070.1</v>
      </c>
      <c r="G274" s="226">
        <f>G279+G284+G296+G302</f>
        <v>1127.5</v>
      </c>
      <c r="H274" s="226">
        <f>H279+H296+H302+H284+H275</f>
        <v>1330.6</v>
      </c>
      <c r="I274" s="226">
        <f>I279+I296+I302+I284+I275</f>
        <v>5012</v>
      </c>
    </row>
    <row r="275" spans="1:9" s="58" customFormat="1" ht="28.5" customHeight="1" hidden="1">
      <c r="A275" s="24" t="s">
        <v>772</v>
      </c>
      <c r="B275" s="19" t="s">
        <v>37</v>
      </c>
      <c r="C275" s="20" t="s">
        <v>358</v>
      </c>
      <c r="D275" s="20"/>
      <c r="E275" s="226">
        <f>E277</f>
        <v>0</v>
      </c>
      <c r="F275" s="226">
        <f>F277</f>
        <v>0</v>
      </c>
      <c r="G275" s="226">
        <f>G277</f>
        <v>0</v>
      </c>
      <c r="H275" s="226">
        <f>H277</f>
        <v>0</v>
      </c>
      <c r="I275" s="226">
        <f>I277</f>
        <v>0</v>
      </c>
    </row>
    <row r="276" spans="1:9" s="58" customFormat="1" ht="20.25" customHeight="1" hidden="1">
      <c r="A276" s="46" t="s">
        <v>775</v>
      </c>
      <c r="B276" s="19" t="s">
        <v>652</v>
      </c>
      <c r="C276" s="20" t="s">
        <v>357</v>
      </c>
      <c r="D276" s="20"/>
      <c r="E276" s="226">
        <f aca="true" t="shared" si="30" ref="E276:I277">E277</f>
        <v>0</v>
      </c>
      <c r="F276" s="226">
        <f t="shared" si="30"/>
        <v>0</v>
      </c>
      <c r="G276" s="226">
        <f t="shared" si="30"/>
        <v>0</v>
      </c>
      <c r="H276" s="226">
        <f t="shared" si="30"/>
        <v>0</v>
      </c>
      <c r="I276" s="226">
        <f t="shared" si="30"/>
        <v>0</v>
      </c>
    </row>
    <row r="277" spans="1:9" ht="20.25" customHeight="1" hidden="1">
      <c r="A277" s="26" t="s">
        <v>774</v>
      </c>
      <c r="B277" s="27" t="s">
        <v>37</v>
      </c>
      <c r="C277" s="1" t="s">
        <v>773</v>
      </c>
      <c r="D277" s="1"/>
      <c r="E277" s="227">
        <f t="shared" si="30"/>
        <v>0</v>
      </c>
      <c r="F277" s="227">
        <f t="shared" si="30"/>
        <v>0</v>
      </c>
      <c r="G277" s="227">
        <f t="shared" si="30"/>
        <v>0</v>
      </c>
      <c r="H277" s="227">
        <f t="shared" si="30"/>
        <v>0</v>
      </c>
      <c r="I277" s="227">
        <f t="shared" si="30"/>
        <v>0</v>
      </c>
    </row>
    <row r="278" spans="1:9" s="18" customFormat="1" ht="20.25" customHeight="1" hidden="1">
      <c r="A278" s="30" t="s">
        <v>149</v>
      </c>
      <c r="B278" s="27" t="s">
        <v>37</v>
      </c>
      <c r="C278" s="1" t="s">
        <v>773</v>
      </c>
      <c r="D278" s="35">
        <v>240</v>
      </c>
      <c r="E278" s="227"/>
      <c r="F278" s="227"/>
      <c r="G278" s="227"/>
      <c r="H278" s="227">
        <v>0</v>
      </c>
      <c r="I278" s="227">
        <v>0</v>
      </c>
    </row>
    <row r="279" spans="1:9" s="58" customFormat="1" ht="25.5" customHeight="1">
      <c r="A279" s="24" t="s">
        <v>542</v>
      </c>
      <c r="B279" s="19" t="s">
        <v>37</v>
      </c>
      <c r="C279" s="20" t="s">
        <v>444</v>
      </c>
      <c r="D279" s="20"/>
      <c r="E279" s="226">
        <f>E281</f>
        <v>1228.3</v>
      </c>
      <c r="F279" s="226">
        <f>F281</f>
        <v>-1020.1</v>
      </c>
      <c r="G279" s="226">
        <f>G281</f>
        <v>208.19999999999993</v>
      </c>
      <c r="H279" s="226">
        <f>H281</f>
        <v>333.6</v>
      </c>
      <c r="I279" s="226">
        <f>I281</f>
        <v>4081</v>
      </c>
    </row>
    <row r="280" spans="1:9" s="58" customFormat="1" ht="33.75" customHeight="1">
      <c r="A280" s="46" t="s">
        <v>647</v>
      </c>
      <c r="B280" s="19" t="s">
        <v>652</v>
      </c>
      <c r="C280" s="20" t="s">
        <v>465</v>
      </c>
      <c r="D280" s="20"/>
      <c r="E280" s="226">
        <f>E281</f>
        <v>1228.3</v>
      </c>
      <c r="F280" s="226">
        <f>F281</f>
        <v>-1020.1</v>
      </c>
      <c r="G280" s="226">
        <f>G281</f>
        <v>208.19999999999993</v>
      </c>
      <c r="H280" s="226">
        <f>H281</f>
        <v>333.6</v>
      </c>
      <c r="I280" s="226">
        <f>I281</f>
        <v>4081</v>
      </c>
    </row>
    <row r="281" spans="1:9" ht="30.75" customHeight="1">
      <c r="A281" s="26" t="s">
        <v>549</v>
      </c>
      <c r="B281" s="27" t="s">
        <v>37</v>
      </c>
      <c r="C281" s="1" t="s">
        <v>443</v>
      </c>
      <c r="D281" s="1"/>
      <c r="E281" s="227">
        <f>E282+E283</f>
        <v>1228.3</v>
      </c>
      <c r="F281" s="227">
        <f>F282+F283</f>
        <v>-1020.1</v>
      </c>
      <c r="G281" s="227">
        <f>G282+G283</f>
        <v>208.19999999999993</v>
      </c>
      <c r="H281" s="227">
        <f>H282+H283</f>
        <v>333.6</v>
      </c>
      <c r="I281" s="227">
        <f>I282+I283</f>
        <v>4081</v>
      </c>
    </row>
    <row r="282" spans="1:9" s="18" customFormat="1" ht="30" customHeight="1">
      <c r="A282" s="30" t="s">
        <v>149</v>
      </c>
      <c r="B282" s="27" t="s">
        <v>37</v>
      </c>
      <c r="C282" s="1" t="s">
        <v>443</v>
      </c>
      <c r="D282" s="35">
        <v>240</v>
      </c>
      <c r="E282" s="227">
        <f>1532.3-304</f>
        <v>1228.3</v>
      </c>
      <c r="F282" s="227">
        <v>-1020.1</v>
      </c>
      <c r="G282" s="227">
        <f>E282+F282</f>
        <v>208.19999999999993</v>
      </c>
      <c r="H282" s="227">
        <v>333.6</v>
      </c>
      <c r="I282" s="227">
        <v>4081</v>
      </c>
    </row>
    <row r="283" spans="1:9" s="66" customFormat="1" ht="20.25" customHeight="1" hidden="1">
      <c r="A283" s="30" t="s">
        <v>16</v>
      </c>
      <c r="B283" s="27" t="s">
        <v>37</v>
      </c>
      <c r="C283" s="1" t="s">
        <v>443</v>
      </c>
      <c r="D283" s="43">
        <v>810</v>
      </c>
      <c r="E283" s="228"/>
      <c r="F283" s="228"/>
      <c r="G283" s="228"/>
      <c r="H283" s="228"/>
      <c r="I283" s="228"/>
    </row>
    <row r="284" spans="1:9" s="67" customFormat="1" ht="40.5" customHeight="1">
      <c r="A284" s="24" t="s">
        <v>572</v>
      </c>
      <c r="B284" s="19" t="s">
        <v>37</v>
      </c>
      <c r="C284" s="20" t="s">
        <v>349</v>
      </c>
      <c r="D284" s="20"/>
      <c r="E284" s="226">
        <f>E285</f>
        <v>212.3</v>
      </c>
      <c r="F284" s="226">
        <f>F285</f>
        <v>0</v>
      </c>
      <c r="G284" s="226">
        <f>G285</f>
        <v>212.3</v>
      </c>
      <c r="H284" s="226">
        <f>H286+H291+H289+H293</f>
        <v>0</v>
      </c>
      <c r="I284" s="226">
        <f>I286+I291+I289+I293</f>
        <v>0</v>
      </c>
    </row>
    <row r="285" spans="1:9" s="67" customFormat="1" ht="35.25" customHeight="1">
      <c r="A285" s="24" t="s">
        <v>345</v>
      </c>
      <c r="B285" s="19" t="s">
        <v>37</v>
      </c>
      <c r="C285" s="20" t="s">
        <v>346</v>
      </c>
      <c r="D285" s="20"/>
      <c r="E285" s="226">
        <f>E288</f>
        <v>212.3</v>
      </c>
      <c r="F285" s="226">
        <f>F288</f>
        <v>0</v>
      </c>
      <c r="G285" s="226">
        <f>G288</f>
        <v>212.3</v>
      </c>
      <c r="H285" s="226">
        <f>H286+H293+H289+H291</f>
        <v>0</v>
      </c>
      <c r="I285" s="226">
        <f>I286+I293+I289+I291</f>
        <v>0</v>
      </c>
    </row>
    <row r="286" spans="1:9" s="67" customFormat="1" ht="29.25" customHeight="1">
      <c r="A286" s="29" t="s">
        <v>786</v>
      </c>
      <c r="B286" s="27" t="s">
        <v>37</v>
      </c>
      <c r="C286" s="1" t="s">
        <v>347</v>
      </c>
      <c r="D286" s="1"/>
      <c r="E286" s="227">
        <f>E288</f>
        <v>212.3</v>
      </c>
      <c r="F286" s="227">
        <f>F288</f>
        <v>0</v>
      </c>
      <c r="G286" s="227">
        <f>G288</f>
        <v>212.3</v>
      </c>
      <c r="H286" s="227">
        <f>H287+H288</f>
        <v>0</v>
      </c>
      <c r="I286" s="227">
        <f>I287+I288</f>
        <v>0</v>
      </c>
    </row>
    <row r="287" spans="1:9" s="66" customFormat="1" ht="24" customHeight="1" hidden="1">
      <c r="A287" s="30" t="s">
        <v>16</v>
      </c>
      <c r="B287" s="27" t="s">
        <v>37</v>
      </c>
      <c r="C287" s="1" t="s">
        <v>113</v>
      </c>
      <c r="D287" s="43">
        <v>810</v>
      </c>
      <c r="E287" s="228"/>
      <c r="F287" s="228"/>
      <c r="G287" s="228"/>
      <c r="H287" s="228"/>
      <c r="I287" s="228"/>
    </row>
    <row r="288" spans="1:9" ht="30.75" customHeight="1">
      <c r="A288" s="30" t="s">
        <v>149</v>
      </c>
      <c r="B288" s="27" t="s">
        <v>37</v>
      </c>
      <c r="C288" s="1" t="s">
        <v>347</v>
      </c>
      <c r="D288" s="35">
        <v>240</v>
      </c>
      <c r="E288" s="227">
        <v>212.3</v>
      </c>
      <c r="F288" s="227"/>
      <c r="G288" s="227">
        <v>212.3</v>
      </c>
      <c r="H288" s="227">
        <f>2000-1740-260</f>
        <v>0</v>
      </c>
      <c r="I288" s="227">
        <f>2000-1740-260</f>
        <v>0</v>
      </c>
    </row>
    <row r="289" spans="1:9" ht="20.25" customHeight="1" hidden="1">
      <c r="A289" s="30" t="s">
        <v>452</v>
      </c>
      <c r="B289" s="27" t="s">
        <v>37</v>
      </c>
      <c r="C289" s="1" t="s">
        <v>453</v>
      </c>
      <c r="D289" s="35"/>
      <c r="E289" s="227">
        <f>E290</f>
        <v>0</v>
      </c>
      <c r="F289" s="227">
        <f>F290</f>
        <v>0</v>
      </c>
      <c r="G289" s="227">
        <f>G290</f>
        <v>0</v>
      </c>
      <c r="H289" s="227">
        <f>H290</f>
        <v>0</v>
      </c>
      <c r="I289" s="227">
        <f>I290</f>
        <v>0</v>
      </c>
    </row>
    <row r="290" spans="1:9" ht="20.25" customHeight="1" hidden="1">
      <c r="A290" s="30" t="s">
        <v>149</v>
      </c>
      <c r="B290" s="27" t="s">
        <v>37</v>
      </c>
      <c r="C290" s="1" t="s">
        <v>453</v>
      </c>
      <c r="D290" s="35">
        <v>240</v>
      </c>
      <c r="E290" s="227">
        <v>0</v>
      </c>
      <c r="F290" s="227">
        <v>0</v>
      </c>
      <c r="G290" s="227">
        <v>0</v>
      </c>
      <c r="H290" s="227">
        <v>0</v>
      </c>
      <c r="I290" s="227">
        <v>0</v>
      </c>
    </row>
    <row r="291" spans="1:9" s="67" customFormat="1" ht="20.25" customHeight="1" hidden="1">
      <c r="A291" s="30" t="s">
        <v>452</v>
      </c>
      <c r="B291" s="27" t="s">
        <v>37</v>
      </c>
      <c r="C291" s="1" t="s">
        <v>454</v>
      </c>
      <c r="D291" s="1"/>
      <c r="E291" s="227">
        <f>E292</f>
        <v>0</v>
      </c>
      <c r="F291" s="227">
        <f>F292</f>
        <v>0</v>
      </c>
      <c r="G291" s="227">
        <f>G292</f>
        <v>0</v>
      </c>
      <c r="H291" s="227">
        <f>H292</f>
        <v>0</v>
      </c>
      <c r="I291" s="227">
        <f>I292</f>
        <v>0</v>
      </c>
    </row>
    <row r="292" spans="1:9" s="66" customFormat="1" ht="20.25" customHeight="1" hidden="1">
      <c r="A292" s="30" t="s">
        <v>149</v>
      </c>
      <c r="B292" s="27" t="s">
        <v>37</v>
      </c>
      <c r="C292" s="1" t="s">
        <v>454</v>
      </c>
      <c r="D292" s="43">
        <v>240</v>
      </c>
      <c r="E292" s="228">
        <v>0</v>
      </c>
      <c r="F292" s="228">
        <v>0</v>
      </c>
      <c r="G292" s="228">
        <v>0</v>
      </c>
      <c r="H292" s="228">
        <v>0</v>
      </c>
      <c r="I292" s="228">
        <v>0</v>
      </c>
    </row>
    <row r="293" spans="1:9" ht="20.25" customHeight="1" hidden="1">
      <c r="A293" s="30" t="s">
        <v>174</v>
      </c>
      <c r="B293" s="27" t="s">
        <v>37</v>
      </c>
      <c r="C293" s="1" t="s">
        <v>348</v>
      </c>
      <c r="D293" s="35"/>
      <c r="E293" s="227">
        <f>E294+E295</f>
        <v>0</v>
      </c>
      <c r="F293" s="227">
        <f>F294+F295</f>
        <v>0</v>
      </c>
      <c r="G293" s="227">
        <f>G294+G295</f>
        <v>0</v>
      </c>
      <c r="H293" s="227">
        <f>H294+H295</f>
        <v>0</v>
      </c>
      <c r="I293" s="227">
        <f>I294+I295</f>
        <v>0</v>
      </c>
    </row>
    <row r="294" spans="1:9" ht="20.25" customHeight="1" hidden="1">
      <c r="A294" s="30" t="s">
        <v>149</v>
      </c>
      <c r="B294" s="27" t="s">
        <v>37</v>
      </c>
      <c r="C294" s="1" t="s">
        <v>348</v>
      </c>
      <c r="D294" s="35">
        <v>240</v>
      </c>
      <c r="E294" s="227"/>
      <c r="F294" s="227"/>
      <c r="G294" s="227"/>
      <c r="H294" s="227"/>
      <c r="I294" s="227"/>
    </row>
    <row r="295" spans="1:9" ht="20.25" customHeight="1" hidden="1">
      <c r="A295" s="32" t="s">
        <v>155</v>
      </c>
      <c r="B295" s="27" t="s">
        <v>37</v>
      </c>
      <c r="C295" s="1" t="s">
        <v>170</v>
      </c>
      <c r="D295" s="37">
        <v>410</v>
      </c>
      <c r="E295" s="227"/>
      <c r="F295" s="227"/>
      <c r="G295" s="227"/>
      <c r="H295" s="227"/>
      <c r="I295" s="227"/>
    </row>
    <row r="296" spans="1:9" s="67" customFormat="1" ht="29.25" customHeight="1">
      <c r="A296" s="107" t="s">
        <v>543</v>
      </c>
      <c r="B296" s="19" t="s">
        <v>37</v>
      </c>
      <c r="C296" s="20" t="s">
        <v>344</v>
      </c>
      <c r="D296" s="20"/>
      <c r="E296" s="226">
        <f>E298</f>
        <v>152</v>
      </c>
      <c r="F296" s="226">
        <f>F298</f>
        <v>-50</v>
      </c>
      <c r="G296" s="226">
        <f>G298</f>
        <v>102</v>
      </c>
      <c r="H296" s="226">
        <f>H298</f>
        <v>497</v>
      </c>
      <c r="I296" s="226">
        <f>I298</f>
        <v>431</v>
      </c>
    </row>
    <row r="297" spans="1:9" s="67" customFormat="1" ht="15" customHeight="1">
      <c r="A297" s="24" t="s">
        <v>335</v>
      </c>
      <c r="B297" s="64" t="s">
        <v>37</v>
      </c>
      <c r="C297" s="116" t="s">
        <v>342</v>
      </c>
      <c r="D297" s="20"/>
      <c r="E297" s="226">
        <f>E298</f>
        <v>152</v>
      </c>
      <c r="F297" s="226">
        <f>F298</f>
        <v>-50</v>
      </c>
      <c r="G297" s="226">
        <f>G298</f>
        <v>102</v>
      </c>
      <c r="H297" s="226">
        <f>H298</f>
        <v>497</v>
      </c>
      <c r="I297" s="226">
        <f>I298</f>
        <v>431</v>
      </c>
    </row>
    <row r="298" spans="1:9" s="67" customFormat="1" ht="20.25" customHeight="1">
      <c r="A298" s="29" t="s">
        <v>487</v>
      </c>
      <c r="B298" s="65" t="s">
        <v>37</v>
      </c>
      <c r="C298" s="114" t="s">
        <v>343</v>
      </c>
      <c r="D298" s="1"/>
      <c r="E298" s="227">
        <f>E299+E301</f>
        <v>152</v>
      </c>
      <c r="F298" s="227">
        <f>F299+F301</f>
        <v>-50</v>
      </c>
      <c r="G298" s="227">
        <f>G299+G301</f>
        <v>102</v>
      </c>
      <c r="H298" s="227">
        <f>H299+H301</f>
        <v>497</v>
      </c>
      <c r="I298" s="227">
        <f>I299+I301</f>
        <v>431</v>
      </c>
    </row>
    <row r="299" spans="1:9" s="66" customFormat="1" ht="31.5" customHeight="1">
      <c r="A299" s="30" t="s">
        <v>149</v>
      </c>
      <c r="B299" s="65" t="s">
        <v>37</v>
      </c>
      <c r="C299" s="114" t="s">
        <v>343</v>
      </c>
      <c r="D299" s="35">
        <v>240</v>
      </c>
      <c r="E299" s="228">
        <v>152</v>
      </c>
      <c r="F299" s="228">
        <v>-50</v>
      </c>
      <c r="G299" s="228">
        <f>E299+F299</f>
        <v>102</v>
      </c>
      <c r="H299" s="228">
        <v>224</v>
      </c>
      <c r="I299" s="228">
        <v>136</v>
      </c>
    </row>
    <row r="300" spans="1:9" s="66" customFormat="1" ht="27.75" customHeight="1">
      <c r="A300" s="30" t="s">
        <v>811</v>
      </c>
      <c r="B300" s="65" t="s">
        <v>37</v>
      </c>
      <c r="C300" s="114" t="s">
        <v>809</v>
      </c>
      <c r="D300" s="35"/>
      <c r="E300" s="228"/>
      <c r="F300" s="228"/>
      <c r="G300" s="228"/>
      <c r="H300" s="228">
        <f>H301</f>
        <v>273</v>
      </c>
      <c r="I300" s="228">
        <f>I301</f>
        <v>295</v>
      </c>
    </row>
    <row r="301" spans="1:9" s="66" customFormat="1" ht="30" customHeight="1">
      <c r="A301" s="30" t="s">
        <v>149</v>
      </c>
      <c r="B301" s="65" t="s">
        <v>37</v>
      </c>
      <c r="C301" s="114" t="s">
        <v>809</v>
      </c>
      <c r="D301" s="43">
        <v>240</v>
      </c>
      <c r="E301" s="228">
        <f>747-747</f>
        <v>0</v>
      </c>
      <c r="F301" s="228">
        <f>747-747</f>
        <v>0</v>
      </c>
      <c r="G301" s="228">
        <f>747-747</f>
        <v>0</v>
      </c>
      <c r="H301" s="228">
        <v>273</v>
      </c>
      <c r="I301" s="228">
        <v>295</v>
      </c>
    </row>
    <row r="302" spans="1:9" s="67" customFormat="1" ht="27.75" customHeight="1">
      <c r="A302" s="107" t="s">
        <v>668</v>
      </c>
      <c r="B302" s="19" t="s">
        <v>37</v>
      </c>
      <c r="C302" s="20" t="s">
        <v>331</v>
      </c>
      <c r="D302" s="20"/>
      <c r="E302" s="226">
        <f>E303</f>
        <v>605</v>
      </c>
      <c r="F302" s="226">
        <f>F303</f>
        <v>0</v>
      </c>
      <c r="G302" s="226">
        <f>G303</f>
        <v>605</v>
      </c>
      <c r="H302" s="226">
        <f>H303</f>
        <v>500</v>
      </c>
      <c r="I302" s="226">
        <f>I303</f>
        <v>500</v>
      </c>
    </row>
    <row r="303" spans="1:9" s="67" customFormat="1" ht="20.25" customHeight="1">
      <c r="A303" s="24" t="s">
        <v>673</v>
      </c>
      <c r="B303" s="64" t="s">
        <v>37</v>
      </c>
      <c r="C303" s="116" t="s">
        <v>396</v>
      </c>
      <c r="D303" s="20"/>
      <c r="E303" s="226">
        <f>E306+E304+E308</f>
        <v>605</v>
      </c>
      <c r="F303" s="226">
        <f>F306+F304+F308</f>
        <v>0</v>
      </c>
      <c r="G303" s="226">
        <f>G306+G308</f>
        <v>605</v>
      </c>
      <c r="H303" s="226">
        <f>H306+H304+H308</f>
        <v>500</v>
      </c>
      <c r="I303" s="226">
        <f>I306+I304+I308</f>
        <v>500</v>
      </c>
    </row>
    <row r="304" spans="1:9" s="66" customFormat="1" ht="20.25" customHeight="1" hidden="1">
      <c r="A304" s="130" t="s">
        <v>141</v>
      </c>
      <c r="B304" s="27" t="s">
        <v>37</v>
      </c>
      <c r="C304" s="114" t="s">
        <v>525</v>
      </c>
      <c r="D304" s="113"/>
      <c r="E304" s="228">
        <f>E305</f>
        <v>0</v>
      </c>
      <c r="F304" s="228">
        <f>F305</f>
        <v>0</v>
      </c>
      <c r="G304" s="228">
        <f>G305</f>
        <v>0</v>
      </c>
      <c r="H304" s="228">
        <f>H305</f>
        <v>0</v>
      </c>
      <c r="I304" s="228">
        <f>I305</f>
        <v>0</v>
      </c>
    </row>
    <row r="305" spans="1:9" s="66" customFormat="1" ht="20.25" customHeight="1" hidden="1">
      <c r="A305" s="32" t="s">
        <v>20</v>
      </c>
      <c r="B305" s="27" t="s">
        <v>37</v>
      </c>
      <c r="C305" s="114" t="s">
        <v>525</v>
      </c>
      <c r="D305" s="113">
        <v>240</v>
      </c>
      <c r="E305" s="228"/>
      <c r="F305" s="228"/>
      <c r="G305" s="228"/>
      <c r="H305" s="228"/>
      <c r="I305" s="228"/>
    </row>
    <row r="306" spans="1:9" s="67" customFormat="1" ht="15" customHeight="1">
      <c r="A306" s="29" t="s">
        <v>513</v>
      </c>
      <c r="B306" s="65" t="s">
        <v>37</v>
      </c>
      <c r="C306" s="114" t="s">
        <v>525</v>
      </c>
      <c r="D306" s="1"/>
      <c r="E306" s="227">
        <f>E307</f>
        <v>355</v>
      </c>
      <c r="F306" s="227">
        <f>F307</f>
        <v>0</v>
      </c>
      <c r="G306" s="227">
        <f>G307</f>
        <v>355</v>
      </c>
      <c r="H306" s="227">
        <f>H307</f>
        <v>0</v>
      </c>
      <c r="I306" s="227">
        <f>I307</f>
        <v>0</v>
      </c>
    </row>
    <row r="307" spans="1:9" s="66" customFormat="1" ht="26.25" customHeight="1">
      <c r="A307" s="32" t="s">
        <v>20</v>
      </c>
      <c r="B307" s="65" t="s">
        <v>37</v>
      </c>
      <c r="C307" s="114" t="s">
        <v>525</v>
      </c>
      <c r="D307" s="35">
        <v>240</v>
      </c>
      <c r="E307" s="228">
        <v>355</v>
      </c>
      <c r="F307" s="228">
        <v>0</v>
      </c>
      <c r="G307" s="228">
        <f>E307+F307</f>
        <v>355</v>
      </c>
      <c r="H307" s="228"/>
      <c r="I307" s="228"/>
    </row>
    <row r="308" spans="1:9" s="67" customFormat="1" ht="20.25" customHeight="1">
      <c r="A308" s="29" t="s">
        <v>486</v>
      </c>
      <c r="B308" s="65" t="s">
        <v>37</v>
      </c>
      <c r="C308" s="114" t="s">
        <v>848</v>
      </c>
      <c r="D308" s="1"/>
      <c r="E308" s="227">
        <f>E309</f>
        <v>250</v>
      </c>
      <c r="F308" s="227">
        <f>F309</f>
        <v>0</v>
      </c>
      <c r="G308" s="227">
        <f>G309</f>
        <v>250</v>
      </c>
      <c r="H308" s="227">
        <f>H309</f>
        <v>500</v>
      </c>
      <c r="I308" s="227">
        <f>I309</f>
        <v>500</v>
      </c>
    </row>
    <row r="309" spans="1:9" s="66" customFormat="1" ht="27.75" customHeight="1">
      <c r="A309" s="32" t="s">
        <v>20</v>
      </c>
      <c r="B309" s="65" t="s">
        <v>37</v>
      </c>
      <c r="C309" s="114" t="s">
        <v>848</v>
      </c>
      <c r="D309" s="35">
        <v>240</v>
      </c>
      <c r="E309" s="228">
        <v>250</v>
      </c>
      <c r="F309" s="228"/>
      <c r="G309" s="228">
        <v>250</v>
      </c>
      <c r="H309" s="228">
        <v>500</v>
      </c>
      <c r="I309" s="228">
        <v>500</v>
      </c>
    </row>
    <row r="310" spans="1:9" s="98" customFormat="1" ht="33.75" customHeight="1">
      <c r="A310" s="87" t="s">
        <v>748</v>
      </c>
      <c r="B310" s="89" t="s">
        <v>37</v>
      </c>
      <c r="C310" s="88" t="s">
        <v>751</v>
      </c>
      <c r="D310" s="88"/>
      <c r="E310" s="229">
        <f>E311</f>
        <v>250</v>
      </c>
      <c r="F310" s="229">
        <f>F311</f>
        <v>0</v>
      </c>
      <c r="G310" s="229">
        <f>G311</f>
        <v>250</v>
      </c>
      <c r="H310" s="229">
        <f>H311</f>
        <v>52</v>
      </c>
      <c r="I310" s="229">
        <f>I311</f>
        <v>706.6</v>
      </c>
    </row>
    <row r="311" spans="1:9" s="25" customFormat="1" ht="25.5">
      <c r="A311" s="24" t="s">
        <v>757</v>
      </c>
      <c r="B311" s="89" t="s">
        <v>37</v>
      </c>
      <c r="C311" s="20" t="s">
        <v>752</v>
      </c>
      <c r="D311" s="20"/>
      <c r="E311" s="226">
        <f aca="true" t="shared" si="31" ref="E311:I315">E312</f>
        <v>250</v>
      </c>
      <c r="F311" s="226">
        <f t="shared" si="31"/>
        <v>0</v>
      </c>
      <c r="G311" s="226">
        <f t="shared" si="31"/>
        <v>250</v>
      </c>
      <c r="H311" s="226">
        <f t="shared" si="31"/>
        <v>52</v>
      </c>
      <c r="I311" s="226">
        <f t="shared" si="31"/>
        <v>706.6</v>
      </c>
    </row>
    <row r="312" spans="1:9" s="25" customFormat="1" ht="27" customHeight="1">
      <c r="A312" s="24" t="s">
        <v>756</v>
      </c>
      <c r="B312" s="89" t="s">
        <v>37</v>
      </c>
      <c r="C312" s="20" t="s">
        <v>753</v>
      </c>
      <c r="D312" s="20"/>
      <c r="E312" s="226">
        <f t="shared" si="31"/>
        <v>250</v>
      </c>
      <c r="F312" s="226">
        <f>F313+F315</f>
        <v>0</v>
      </c>
      <c r="G312" s="226">
        <f>G313+G315</f>
        <v>250</v>
      </c>
      <c r="H312" s="226">
        <f>H313+H315</f>
        <v>52</v>
      </c>
      <c r="I312" s="226">
        <f>I313+I315</f>
        <v>706.6</v>
      </c>
    </row>
    <row r="313" spans="1:9" s="25" customFormat="1" ht="22.5" customHeight="1">
      <c r="A313" s="30" t="s">
        <v>755</v>
      </c>
      <c r="B313" s="27" t="s">
        <v>37</v>
      </c>
      <c r="C313" s="1" t="s">
        <v>754</v>
      </c>
      <c r="D313" s="1"/>
      <c r="E313" s="227">
        <f t="shared" si="31"/>
        <v>250</v>
      </c>
      <c r="F313" s="227">
        <f t="shared" si="31"/>
        <v>0</v>
      </c>
      <c r="G313" s="227">
        <f t="shared" si="31"/>
        <v>250</v>
      </c>
      <c r="H313" s="227">
        <f t="shared" si="31"/>
        <v>52</v>
      </c>
      <c r="I313" s="227">
        <f t="shared" si="31"/>
        <v>54.1</v>
      </c>
    </row>
    <row r="314" spans="1:9" s="28" customFormat="1" ht="26.25" customHeight="1">
      <c r="A314" s="30" t="s">
        <v>149</v>
      </c>
      <c r="B314" s="27" t="s">
        <v>37</v>
      </c>
      <c r="C314" s="1" t="s">
        <v>754</v>
      </c>
      <c r="D314" s="1" t="s">
        <v>162</v>
      </c>
      <c r="E314" s="227">
        <v>250</v>
      </c>
      <c r="F314" s="227">
        <v>0</v>
      </c>
      <c r="G314" s="227">
        <f>E314+F314</f>
        <v>250</v>
      </c>
      <c r="H314" s="227">
        <v>52</v>
      </c>
      <c r="I314" s="227">
        <f>54.1</f>
        <v>54.1</v>
      </c>
    </row>
    <row r="315" spans="1:9" s="25" customFormat="1" ht="28.5" customHeight="1">
      <c r="A315" s="30" t="s">
        <v>755</v>
      </c>
      <c r="B315" s="27" t="s">
        <v>37</v>
      </c>
      <c r="C315" s="1" t="s">
        <v>847</v>
      </c>
      <c r="D315" s="1"/>
      <c r="E315" s="227">
        <f t="shared" si="31"/>
        <v>0</v>
      </c>
      <c r="F315" s="227">
        <f t="shared" si="31"/>
        <v>0</v>
      </c>
      <c r="G315" s="227">
        <f t="shared" si="31"/>
        <v>0</v>
      </c>
      <c r="H315" s="227">
        <f t="shared" si="31"/>
        <v>0</v>
      </c>
      <c r="I315" s="227">
        <f t="shared" si="31"/>
        <v>652.5</v>
      </c>
    </row>
    <row r="316" spans="1:9" s="28" customFormat="1" ht="27" customHeight="1">
      <c r="A316" s="30" t="s">
        <v>149</v>
      </c>
      <c r="B316" s="27" t="s">
        <v>37</v>
      </c>
      <c r="C316" s="1" t="s">
        <v>847</v>
      </c>
      <c r="D316" s="1" t="s">
        <v>162</v>
      </c>
      <c r="E316" s="227">
        <v>0</v>
      </c>
      <c r="F316" s="227">
        <v>0</v>
      </c>
      <c r="G316" s="227">
        <f>E316+F316</f>
        <v>0</v>
      </c>
      <c r="H316" s="227">
        <v>0</v>
      </c>
      <c r="I316" s="227">
        <f>652.5</f>
        <v>652.5</v>
      </c>
    </row>
    <row r="317" spans="1:9" s="102" customFormat="1" ht="20.25" customHeight="1">
      <c r="A317" s="99" t="s">
        <v>68</v>
      </c>
      <c r="B317" s="90" t="s">
        <v>69</v>
      </c>
      <c r="C317" s="88"/>
      <c r="D317" s="88"/>
      <c r="E317" s="236">
        <f>E318+E353+E389+E400+E346+E415+E383</f>
        <v>32601</v>
      </c>
      <c r="F317" s="236">
        <f>F318+F353+F389+F400+F346+F415+F383</f>
        <v>32583</v>
      </c>
      <c r="G317" s="236">
        <f>G318+G346+G353+G383+G389+G400+G415</f>
        <v>65184</v>
      </c>
      <c r="H317" s="236">
        <f>H318+H353+H389+H400+H346+H415+H383</f>
        <v>29552.8</v>
      </c>
      <c r="I317" s="236">
        <f>I318+I353+I389+I400+I346+I415+I383</f>
        <v>30500.499999999996</v>
      </c>
    </row>
    <row r="318" spans="1:9" ht="20.25" customHeight="1">
      <c r="A318" s="22" t="s">
        <v>79</v>
      </c>
      <c r="B318" s="64" t="s">
        <v>69</v>
      </c>
      <c r="C318" s="50" t="s">
        <v>306</v>
      </c>
      <c r="D318" s="53"/>
      <c r="E318" s="230">
        <f>E319</f>
        <v>4800</v>
      </c>
      <c r="F318" s="230">
        <f>F319</f>
        <v>0</v>
      </c>
      <c r="G318" s="230">
        <f>G319</f>
        <v>4800</v>
      </c>
      <c r="H318" s="230">
        <f>H319</f>
        <v>4800</v>
      </c>
      <c r="I318" s="230">
        <f>I319</f>
        <v>4800</v>
      </c>
    </row>
    <row r="319" spans="1:9" ht="20.25" customHeight="1">
      <c r="A319" s="24" t="s">
        <v>47</v>
      </c>
      <c r="B319" s="64" t="s">
        <v>69</v>
      </c>
      <c r="C319" s="20" t="s">
        <v>304</v>
      </c>
      <c r="D319" s="20"/>
      <c r="E319" s="226">
        <f>E320+E328+E331+E333+E337+E335+E339+E325</f>
        <v>4800</v>
      </c>
      <c r="F319" s="226">
        <f>F327</f>
        <v>0</v>
      </c>
      <c r="G319" s="226">
        <f>G327</f>
        <v>4800</v>
      </c>
      <c r="H319" s="226">
        <f>H320+H328+H331+H333+H337+H335+H339+H325</f>
        <v>4800</v>
      </c>
      <c r="I319" s="226">
        <f>I320+I328+I331+I333+I337+I335+I339+I325</f>
        <v>4800</v>
      </c>
    </row>
    <row r="320" spans="1:9" s="18" customFormat="1" ht="20.25" customHeight="1" hidden="1">
      <c r="A320" s="45" t="s">
        <v>81</v>
      </c>
      <c r="B320" s="36" t="s">
        <v>69</v>
      </c>
      <c r="C320" s="35" t="s">
        <v>45</v>
      </c>
      <c r="D320" s="35"/>
      <c r="E320" s="237">
        <f>E321+E322+E323+E324</f>
        <v>0</v>
      </c>
      <c r="F320" s="237">
        <f>F321+F322+F323+F324</f>
        <v>0</v>
      </c>
      <c r="G320" s="237">
        <f>G321+G322+G323+G324</f>
        <v>0</v>
      </c>
      <c r="H320" s="237">
        <f>H321+H322+H323+H324</f>
        <v>0</v>
      </c>
      <c r="I320" s="237">
        <f>I321+I322+I323+I324</f>
        <v>0</v>
      </c>
    </row>
    <row r="321" spans="1:9" s="63" customFormat="1" ht="20.25" customHeight="1" hidden="1">
      <c r="A321" s="131" t="s">
        <v>152</v>
      </c>
      <c r="B321" s="36" t="s">
        <v>69</v>
      </c>
      <c r="C321" s="35" t="s">
        <v>45</v>
      </c>
      <c r="D321" s="35">
        <v>110</v>
      </c>
      <c r="E321" s="237"/>
      <c r="F321" s="237"/>
      <c r="G321" s="237"/>
      <c r="H321" s="237"/>
      <c r="I321" s="237"/>
    </row>
    <row r="322" spans="1:9" s="25" customFormat="1" ht="20.25" customHeight="1" hidden="1">
      <c r="A322" s="32" t="s">
        <v>82</v>
      </c>
      <c r="B322" s="36" t="s">
        <v>69</v>
      </c>
      <c r="C322" s="35" t="s">
        <v>45</v>
      </c>
      <c r="D322" s="35">
        <v>112</v>
      </c>
      <c r="E322" s="237">
        <v>0</v>
      </c>
      <c r="F322" s="237">
        <v>0</v>
      </c>
      <c r="G322" s="237">
        <v>0</v>
      </c>
      <c r="H322" s="237">
        <v>0</v>
      </c>
      <c r="I322" s="237">
        <v>0</v>
      </c>
    </row>
    <row r="323" spans="1:9" s="28" customFormat="1" ht="20.25" customHeight="1" hidden="1">
      <c r="A323" s="30" t="s">
        <v>149</v>
      </c>
      <c r="B323" s="36" t="s">
        <v>69</v>
      </c>
      <c r="C323" s="35" t="s">
        <v>45</v>
      </c>
      <c r="D323" s="35">
        <v>240</v>
      </c>
      <c r="E323" s="237"/>
      <c r="F323" s="237"/>
      <c r="G323" s="237"/>
      <c r="H323" s="237"/>
      <c r="I323" s="237"/>
    </row>
    <row r="324" spans="1:9" s="28" customFormat="1" ht="20.25" customHeight="1" hidden="1">
      <c r="A324" s="131" t="s">
        <v>153</v>
      </c>
      <c r="B324" s="36" t="s">
        <v>69</v>
      </c>
      <c r="C324" s="35" t="s">
        <v>45</v>
      </c>
      <c r="D324" s="35">
        <v>850</v>
      </c>
      <c r="E324" s="237"/>
      <c r="F324" s="237"/>
      <c r="G324" s="237"/>
      <c r="H324" s="237"/>
      <c r="I324" s="237"/>
    </row>
    <row r="325" spans="1:9" s="18" customFormat="1" ht="20.25" customHeight="1" hidden="1">
      <c r="A325" s="45" t="s">
        <v>176</v>
      </c>
      <c r="B325" s="36" t="s">
        <v>69</v>
      </c>
      <c r="C325" s="35" t="s">
        <v>175</v>
      </c>
      <c r="D325" s="35"/>
      <c r="E325" s="237">
        <f>E326</f>
        <v>0</v>
      </c>
      <c r="F325" s="237">
        <f>F326</f>
        <v>0</v>
      </c>
      <c r="G325" s="237">
        <f>G326</f>
        <v>0</v>
      </c>
      <c r="H325" s="237">
        <f>H326</f>
        <v>0</v>
      </c>
      <c r="I325" s="237">
        <f>I326</f>
        <v>0</v>
      </c>
    </row>
    <row r="326" spans="1:9" s="63" customFormat="1" ht="20.25" customHeight="1" hidden="1">
      <c r="A326" s="3" t="s">
        <v>158</v>
      </c>
      <c r="B326" s="36" t="s">
        <v>69</v>
      </c>
      <c r="C326" s="35" t="s">
        <v>175</v>
      </c>
      <c r="D326" s="35">
        <v>610</v>
      </c>
      <c r="E326" s="237">
        <v>0</v>
      </c>
      <c r="F326" s="237">
        <v>0</v>
      </c>
      <c r="G326" s="237">
        <v>0</v>
      </c>
      <c r="H326" s="237">
        <v>0</v>
      </c>
      <c r="I326" s="237">
        <v>0</v>
      </c>
    </row>
    <row r="327" spans="1:9" s="63" customFormat="1" ht="20.25" customHeight="1">
      <c r="A327" s="24" t="s">
        <v>47</v>
      </c>
      <c r="B327" s="199" t="s">
        <v>69</v>
      </c>
      <c r="C327" s="198" t="s">
        <v>304</v>
      </c>
      <c r="D327" s="35"/>
      <c r="E327" s="237">
        <f>E328+E331+E333</f>
        <v>4800</v>
      </c>
      <c r="F327" s="237">
        <f>F328+F331+F333</f>
        <v>0</v>
      </c>
      <c r="G327" s="237">
        <f>G328+G331+G333+G423</f>
        <v>4800</v>
      </c>
      <c r="H327" s="237">
        <f>H328+H331+H333</f>
        <v>4800</v>
      </c>
      <c r="I327" s="237">
        <f>I328+I331+I333</f>
        <v>4800</v>
      </c>
    </row>
    <row r="328" spans="1:9" ht="20.25" customHeight="1">
      <c r="A328" s="45" t="s">
        <v>500</v>
      </c>
      <c r="B328" s="65" t="s">
        <v>69</v>
      </c>
      <c r="C328" s="42" t="s">
        <v>332</v>
      </c>
      <c r="D328" s="43"/>
      <c r="E328" s="228">
        <f>E329+E330</f>
        <v>4800</v>
      </c>
      <c r="F328" s="228">
        <f>F329+F330</f>
        <v>0</v>
      </c>
      <c r="G328" s="228">
        <f>G329+G330</f>
        <v>4800</v>
      </c>
      <c r="H328" s="228">
        <f>H329+H330</f>
        <v>4800</v>
      </c>
      <c r="I328" s="228">
        <f>I329+I330</f>
        <v>4800</v>
      </c>
    </row>
    <row r="329" spans="1:9" ht="25.5" customHeight="1">
      <c r="A329" s="30" t="s">
        <v>149</v>
      </c>
      <c r="B329" s="65" t="s">
        <v>69</v>
      </c>
      <c r="C329" s="42" t="s">
        <v>332</v>
      </c>
      <c r="D329" s="35">
        <v>240</v>
      </c>
      <c r="E329" s="228">
        <v>4800</v>
      </c>
      <c r="F329" s="228"/>
      <c r="G329" s="228">
        <v>4800</v>
      </c>
      <c r="H329" s="228">
        <v>4800</v>
      </c>
      <c r="I329" s="228">
        <v>4800</v>
      </c>
    </row>
    <row r="330" spans="1:9" ht="17.25" customHeight="1" hidden="1">
      <c r="A330" s="131" t="s">
        <v>153</v>
      </c>
      <c r="B330" s="65" t="s">
        <v>69</v>
      </c>
      <c r="C330" s="42" t="s">
        <v>332</v>
      </c>
      <c r="D330" s="35">
        <v>850</v>
      </c>
      <c r="E330" s="228">
        <v>0</v>
      </c>
      <c r="F330" s="228">
        <v>0</v>
      </c>
      <c r="G330" s="228">
        <v>0</v>
      </c>
      <c r="H330" s="228">
        <v>0</v>
      </c>
      <c r="I330" s="228">
        <v>0</v>
      </c>
    </row>
    <row r="331" spans="1:9" s="66" customFormat="1" ht="13.5" hidden="1">
      <c r="A331" s="41" t="s">
        <v>501</v>
      </c>
      <c r="B331" s="65" t="s">
        <v>69</v>
      </c>
      <c r="C331" s="42" t="s">
        <v>333</v>
      </c>
      <c r="D331" s="43"/>
      <c r="E331" s="228">
        <f>E332</f>
        <v>0</v>
      </c>
      <c r="F331" s="228">
        <f>F332</f>
        <v>0</v>
      </c>
      <c r="G331" s="228">
        <f>G332</f>
        <v>0</v>
      </c>
      <c r="H331" s="228">
        <f>H332</f>
        <v>0</v>
      </c>
      <c r="I331" s="228">
        <f>I332</f>
        <v>0</v>
      </c>
    </row>
    <row r="332" spans="1:9" s="61" customFormat="1" ht="28.5" customHeight="1" hidden="1">
      <c r="A332" s="30" t="s">
        <v>149</v>
      </c>
      <c r="B332" s="65" t="s">
        <v>69</v>
      </c>
      <c r="C332" s="42" t="s">
        <v>333</v>
      </c>
      <c r="D332" s="35">
        <v>240</v>
      </c>
      <c r="E332" s="228"/>
      <c r="F332" s="228"/>
      <c r="G332" s="228"/>
      <c r="H332" s="228"/>
      <c r="I332" s="228"/>
    </row>
    <row r="333" spans="1:9" s="28" customFormat="1" ht="13.5" hidden="1">
      <c r="A333" s="3" t="s">
        <v>488</v>
      </c>
      <c r="B333" s="65" t="s">
        <v>69</v>
      </c>
      <c r="C333" s="42" t="s">
        <v>334</v>
      </c>
      <c r="D333" s="43"/>
      <c r="E333" s="228">
        <f>E334</f>
        <v>0</v>
      </c>
      <c r="F333" s="228">
        <f>F334</f>
        <v>0</v>
      </c>
      <c r="G333" s="228">
        <f>G334</f>
        <v>0</v>
      </c>
      <c r="H333" s="228">
        <f>H334</f>
        <v>0</v>
      </c>
      <c r="I333" s="228">
        <f>I334</f>
        <v>0</v>
      </c>
    </row>
    <row r="334" spans="1:9" s="28" customFormat="1" ht="29.25" customHeight="1" hidden="1">
      <c r="A334" s="30" t="s">
        <v>149</v>
      </c>
      <c r="B334" s="65" t="s">
        <v>69</v>
      </c>
      <c r="C334" s="42" t="s">
        <v>334</v>
      </c>
      <c r="D334" s="35">
        <v>240</v>
      </c>
      <c r="E334" s="228"/>
      <c r="F334" s="228"/>
      <c r="G334" s="228"/>
      <c r="H334" s="228"/>
      <c r="I334" s="228"/>
    </row>
    <row r="335" spans="1:9" s="28" customFormat="1" ht="39" hidden="1">
      <c r="A335" s="30" t="s">
        <v>143</v>
      </c>
      <c r="B335" s="65" t="s">
        <v>69</v>
      </c>
      <c r="C335" s="42" t="s">
        <v>140</v>
      </c>
      <c r="D335" s="43"/>
      <c r="E335" s="228">
        <f>E336</f>
        <v>0</v>
      </c>
      <c r="F335" s="228">
        <f>F336</f>
        <v>0</v>
      </c>
      <c r="G335" s="228">
        <f>G336</f>
        <v>0</v>
      </c>
      <c r="H335" s="228">
        <f>H336</f>
        <v>0</v>
      </c>
      <c r="I335" s="228">
        <f>I336</f>
        <v>0</v>
      </c>
    </row>
    <row r="336" spans="1:9" s="28" customFormat="1" ht="27" hidden="1">
      <c r="A336" s="32" t="s">
        <v>20</v>
      </c>
      <c r="B336" s="65" t="s">
        <v>69</v>
      </c>
      <c r="C336" s="42" t="s">
        <v>140</v>
      </c>
      <c r="D336" s="43">
        <v>244</v>
      </c>
      <c r="E336" s="228"/>
      <c r="F336" s="228"/>
      <c r="G336" s="228"/>
      <c r="H336" s="228"/>
      <c r="I336" s="228"/>
    </row>
    <row r="337" spans="1:9" s="28" customFormat="1" ht="13.5" hidden="1">
      <c r="A337" s="32" t="s">
        <v>133</v>
      </c>
      <c r="B337" s="65" t="s">
        <v>69</v>
      </c>
      <c r="C337" s="42" t="s">
        <v>132</v>
      </c>
      <c r="D337" s="43"/>
      <c r="E337" s="228">
        <f>E338</f>
        <v>0</v>
      </c>
      <c r="F337" s="228">
        <f>F338</f>
        <v>0</v>
      </c>
      <c r="G337" s="228">
        <f>G338</f>
        <v>0</v>
      </c>
      <c r="H337" s="228">
        <f>H338</f>
        <v>0</v>
      </c>
      <c r="I337" s="228">
        <f>I338</f>
        <v>0</v>
      </c>
    </row>
    <row r="338" spans="1:9" s="28" customFormat="1" ht="27" hidden="1">
      <c r="A338" s="32" t="s">
        <v>20</v>
      </c>
      <c r="B338" s="65" t="s">
        <v>69</v>
      </c>
      <c r="C338" s="42" t="s">
        <v>132</v>
      </c>
      <c r="D338" s="43">
        <v>244</v>
      </c>
      <c r="E338" s="228"/>
      <c r="F338" s="228"/>
      <c r="G338" s="228"/>
      <c r="H338" s="228"/>
      <c r="I338" s="228"/>
    </row>
    <row r="339" spans="1:9" s="28" customFormat="1" ht="26.25" hidden="1">
      <c r="A339" s="3" t="s">
        <v>171</v>
      </c>
      <c r="B339" s="65" t="s">
        <v>69</v>
      </c>
      <c r="C339" s="42" t="s">
        <v>172</v>
      </c>
      <c r="D339" s="43"/>
      <c r="E339" s="228">
        <f>E340</f>
        <v>0</v>
      </c>
      <c r="F339" s="228">
        <f>F340</f>
        <v>0</v>
      </c>
      <c r="G339" s="228">
        <f>G340</f>
        <v>0</v>
      </c>
      <c r="H339" s="228">
        <f>H340</f>
        <v>0</v>
      </c>
      <c r="I339" s="228">
        <f>I340</f>
        <v>0</v>
      </c>
    </row>
    <row r="340" spans="1:9" s="28" customFormat="1" ht="29.25" customHeight="1" hidden="1">
      <c r="A340" s="30" t="s">
        <v>149</v>
      </c>
      <c r="B340" s="65" t="s">
        <v>69</v>
      </c>
      <c r="C340" s="42" t="s">
        <v>172</v>
      </c>
      <c r="D340" s="35">
        <v>240</v>
      </c>
      <c r="E340" s="228"/>
      <c r="F340" s="228"/>
      <c r="G340" s="228"/>
      <c r="H340" s="228"/>
      <c r="I340" s="228"/>
    </row>
    <row r="341" spans="1:9" s="62" customFormat="1" ht="51">
      <c r="A341" s="46" t="s">
        <v>295</v>
      </c>
      <c r="B341" s="64" t="s">
        <v>69</v>
      </c>
      <c r="C341" s="50" t="s">
        <v>341</v>
      </c>
      <c r="D341" s="53"/>
      <c r="E341" s="230">
        <f>E346</f>
        <v>1400</v>
      </c>
      <c r="F341" s="230">
        <f>F346</f>
        <v>0</v>
      </c>
      <c r="G341" s="230">
        <f>G346</f>
        <v>1400</v>
      </c>
      <c r="H341" s="230">
        <f>H342+H367</f>
        <v>312</v>
      </c>
      <c r="I341" s="230">
        <f>I342+I367</f>
        <v>324.5</v>
      </c>
    </row>
    <row r="342" spans="1:9" s="58" customFormat="1" ht="66" hidden="1">
      <c r="A342" s="46" t="s">
        <v>296</v>
      </c>
      <c r="B342" s="64" t="s">
        <v>69</v>
      </c>
      <c r="C342" s="50" t="s">
        <v>331</v>
      </c>
      <c r="D342" s="53"/>
      <c r="E342" s="230">
        <f aca="true" t="shared" si="32" ref="E342:I344">E343</f>
        <v>0</v>
      </c>
      <c r="F342" s="230">
        <f t="shared" si="32"/>
        <v>0</v>
      </c>
      <c r="G342" s="230">
        <f t="shared" si="32"/>
        <v>0</v>
      </c>
      <c r="H342" s="230">
        <f t="shared" si="32"/>
        <v>0</v>
      </c>
      <c r="I342" s="230">
        <f t="shared" si="32"/>
        <v>0</v>
      </c>
    </row>
    <row r="343" spans="1:9" s="58" customFormat="1" ht="26.25" hidden="1">
      <c r="A343" s="24" t="s">
        <v>329</v>
      </c>
      <c r="B343" s="19" t="s">
        <v>69</v>
      </c>
      <c r="C343" s="324" t="s">
        <v>330</v>
      </c>
      <c r="D343" s="20"/>
      <c r="E343" s="226">
        <f t="shared" si="32"/>
        <v>0</v>
      </c>
      <c r="F343" s="226">
        <f t="shared" si="32"/>
        <v>0</v>
      </c>
      <c r="G343" s="226">
        <f t="shared" si="32"/>
        <v>0</v>
      </c>
      <c r="H343" s="226">
        <f t="shared" si="32"/>
        <v>0</v>
      </c>
      <c r="I343" s="226">
        <f t="shared" si="32"/>
        <v>0</v>
      </c>
    </row>
    <row r="344" spans="1:9" ht="26.25" hidden="1">
      <c r="A344" s="51" t="s">
        <v>297</v>
      </c>
      <c r="B344" s="65" t="s">
        <v>69</v>
      </c>
      <c r="C344" s="198" t="s">
        <v>328</v>
      </c>
      <c r="D344" s="53"/>
      <c r="E344" s="228">
        <f t="shared" si="32"/>
        <v>0</v>
      </c>
      <c r="F344" s="228">
        <f t="shared" si="32"/>
        <v>0</v>
      </c>
      <c r="G344" s="228">
        <f t="shared" si="32"/>
        <v>0</v>
      </c>
      <c r="H344" s="228">
        <f t="shared" si="32"/>
        <v>0</v>
      </c>
      <c r="I344" s="228">
        <f t="shared" si="32"/>
        <v>0</v>
      </c>
    </row>
    <row r="345" spans="1:9" ht="30" customHeight="1" hidden="1">
      <c r="A345" s="30" t="s">
        <v>149</v>
      </c>
      <c r="B345" s="65" t="s">
        <v>69</v>
      </c>
      <c r="C345" s="198" t="s">
        <v>328</v>
      </c>
      <c r="D345" s="35">
        <v>240</v>
      </c>
      <c r="E345" s="228">
        <v>0</v>
      </c>
      <c r="F345" s="228">
        <v>0</v>
      </c>
      <c r="G345" s="228">
        <v>0</v>
      </c>
      <c r="H345" s="228">
        <v>0</v>
      </c>
      <c r="I345" s="228">
        <v>0</v>
      </c>
    </row>
    <row r="346" spans="1:9" s="58" customFormat="1" ht="38.25">
      <c r="A346" s="22" t="s">
        <v>795</v>
      </c>
      <c r="B346" s="19" t="s">
        <v>69</v>
      </c>
      <c r="C346" s="20" t="s">
        <v>341</v>
      </c>
      <c r="D346" s="20"/>
      <c r="E346" s="226">
        <f>E347+E370+E375+E362</f>
        <v>1400</v>
      </c>
      <c r="F346" s="226">
        <f>F347+F370+F375+F362</f>
        <v>0</v>
      </c>
      <c r="G346" s="226">
        <f>G347+G370+G375+G362</f>
        <v>1400</v>
      </c>
      <c r="H346" s="226">
        <f>H347+H370+H375</f>
        <v>728</v>
      </c>
      <c r="I346" s="226">
        <f>I347+I370+I375</f>
        <v>757.1</v>
      </c>
    </row>
    <row r="347" spans="1:9" s="58" customFormat="1" ht="38.25">
      <c r="A347" s="24" t="s">
        <v>542</v>
      </c>
      <c r="B347" s="19" t="s">
        <v>69</v>
      </c>
      <c r="C347" s="20" t="s">
        <v>444</v>
      </c>
      <c r="D347" s="20"/>
      <c r="E347" s="226">
        <f>E348</f>
        <v>800</v>
      </c>
      <c r="F347" s="226">
        <f>F348</f>
        <v>0</v>
      </c>
      <c r="G347" s="226">
        <f>G348</f>
        <v>800</v>
      </c>
      <c r="H347" s="226">
        <f>H348</f>
        <v>728</v>
      </c>
      <c r="I347" s="226">
        <f>I348</f>
        <v>757.1</v>
      </c>
    </row>
    <row r="348" spans="1:9" s="58" customFormat="1" ht="38.25">
      <c r="A348" s="46" t="s">
        <v>647</v>
      </c>
      <c r="B348" s="47" t="s">
        <v>69</v>
      </c>
      <c r="C348" s="50" t="s">
        <v>465</v>
      </c>
      <c r="D348" s="52"/>
      <c r="E348" s="230">
        <f>E349+E351</f>
        <v>800</v>
      </c>
      <c r="F348" s="230">
        <f>F349+F351</f>
        <v>0</v>
      </c>
      <c r="G348" s="230">
        <f>G349+G351</f>
        <v>800</v>
      </c>
      <c r="H348" s="230">
        <f>H349+H351</f>
        <v>728</v>
      </c>
      <c r="I348" s="230">
        <f>I349+I351</f>
        <v>757.1</v>
      </c>
    </row>
    <row r="349" spans="1:9" s="67" customFormat="1" ht="51">
      <c r="A349" s="29" t="s">
        <v>621</v>
      </c>
      <c r="B349" s="27" t="s">
        <v>69</v>
      </c>
      <c r="C349" s="1" t="s">
        <v>443</v>
      </c>
      <c r="D349" s="1"/>
      <c r="E349" s="227">
        <f>E350</f>
        <v>800</v>
      </c>
      <c r="F349" s="227">
        <f>F350</f>
        <v>0</v>
      </c>
      <c r="G349" s="227">
        <f>G350</f>
        <v>800</v>
      </c>
      <c r="H349" s="227">
        <f>H350</f>
        <v>728</v>
      </c>
      <c r="I349" s="227">
        <f>I350</f>
        <v>757.1</v>
      </c>
    </row>
    <row r="350" spans="1:9" s="66" customFormat="1" ht="24" customHeight="1">
      <c r="A350" s="30" t="s">
        <v>149</v>
      </c>
      <c r="B350" s="27" t="s">
        <v>69</v>
      </c>
      <c r="C350" s="1" t="s">
        <v>443</v>
      </c>
      <c r="D350" s="43">
        <v>240</v>
      </c>
      <c r="E350" s="228">
        <v>800</v>
      </c>
      <c r="F350" s="228">
        <v>0</v>
      </c>
      <c r="G350" s="228">
        <v>800</v>
      </c>
      <c r="H350" s="228">
        <v>728</v>
      </c>
      <c r="I350" s="228">
        <v>757.1</v>
      </c>
    </row>
    <row r="351" spans="1:9" s="67" customFormat="1" ht="39" hidden="1">
      <c r="A351" s="29" t="s">
        <v>622</v>
      </c>
      <c r="B351" s="27" t="s">
        <v>69</v>
      </c>
      <c r="C351" s="1" t="s">
        <v>577</v>
      </c>
      <c r="D351" s="1"/>
      <c r="E351" s="227">
        <f>E352</f>
        <v>0</v>
      </c>
      <c r="F351" s="227">
        <f>F352</f>
        <v>0</v>
      </c>
      <c r="G351" s="227">
        <f>G352</f>
        <v>0</v>
      </c>
      <c r="H351" s="227">
        <f>H352</f>
        <v>0</v>
      </c>
      <c r="I351" s="227">
        <f>I352</f>
        <v>0</v>
      </c>
    </row>
    <row r="352" spans="1:9" s="66" customFormat="1" ht="24" customHeight="1" hidden="1">
      <c r="A352" s="30" t="s">
        <v>149</v>
      </c>
      <c r="B352" s="27" t="s">
        <v>69</v>
      </c>
      <c r="C352" s="1" t="s">
        <v>577</v>
      </c>
      <c r="D352" s="43">
        <v>240</v>
      </c>
      <c r="E352" s="228">
        <v>0</v>
      </c>
      <c r="F352" s="228">
        <v>0</v>
      </c>
      <c r="G352" s="228">
        <v>0</v>
      </c>
      <c r="H352" s="228">
        <v>0</v>
      </c>
      <c r="I352" s="228">
        <v>0</v>
      </c>
    </row>
    <row r="353" spans="1:9" s="62" customFormat="1" ht="25.5">
      <c r="A353" s="46" t="s">
        <v>114</v>
      </c>
      <c r="B353" s="64" t="s">
        <v>69</v>
      </c>
      <c r="C353" s="50" t="s">
        <v>340</v>
      </c>
      <c r="D353" s="53"/>
      <c r="E353" s="230">
        <f aca="true" t="shared" si="33" ref="E353:I354">E354</f>
        <v>20551.5</v>
      </c>
      <c r="F353" s="230">
        <f t="shared" si="33"/>
        <v>100</v>
      </c>
      <c r="G353" s="230">
        <f t="shared" si="33"/>
        <v>20651.5</v>
      </c>
      <c r="H353" s="230">
        <f t="shared" si="33"/>
        <v>21862.8</v>
      </c>
      <c r="I353" s="230">
        <f t="shared" si="33"/>
        <v>22744.3</v>
      </c>
    </row>
    <row r="354" spans="1:9" s="58" customFormat="1" ht="30" customHeight="1">
      <c r="A354" s="46" t="s">
        <v>529</v>
      </c>
      <c r="B354" s="64" t="s">
        <v>69</v>
      </c>
      <c r="C354" s="50" t="s">
        <v>337</v>
      </c>
      <c r="D354" s="53"/>
      <c r="E354" s="230">
        <f t="shared" si="33"/>
        <v>20551.5</v>
      </c>
      <c r="F354" s="230">
        <f t="shared" si="33"/>
        <v>100</v>
      </c>
      <c r="G354" s="230">
        <f t="shared" si="33"/>
        <v>20651.5</v>
      </c>
      <c r="H354" s="230">
        <f t="shared" si="33"/>
        <v>21862.8</v>
      </c>
      <c r="I354" s="230">
        <f t="shared" si="33"/>
        <v>22744.3</v>
      </c>
    </row>
    <row r="355" spans="1:9" s="58" customFormat="1" ht="12.75">
      <c r="A355" s="46" t="s">
        <v>336</v>
      </c>
      <c r="B355" s="64" t="s">
        <v>69</v>
      </c>
      <c r="C355" s="50" t="s">
        <v>338</v>
      </c>
      <c r="D355" s="53"/>
      <c r="E355" s="230">
        <f>E356+E360</f>
        <v>20551.5</v>
      </c>
      <c r="F355" s="230">
        <f>F356+F358+F360</f>
        <v>100</v>
      </c>
      <c r="G355" s="230">
        <f>G356+G358+G360</f>
        <v>20651.5</v>
      </c>
      <c r="H355" s="230">
        <f>H356+H358+H368+H379+H367+H360+H382</f>
        <v>21862.8</v>
      </c>
      <c r="I355" s="230">
        <f>I356+I358+I368+I379+I367+I360+I382</f>
        <v>22744.3</v>
      </c>
    </row>
    <row r="356" spans="1:9" ht="25.5">
      <c r="A356" s="51" t="s">
        <v>449</v>
      </c>
      <c r="B356" s="65" t="s">
        <v>69</v>
      </c>
      <c r="C356" s="35" t="s">
        <v>339</v>
      </c>
      <c r="D356" s="53"/>
      <c r="E356" s="228">
        <f>E357</f>
        <v>19856.5</v>
      </c>
      <c r="F356" s="228">
        <f>F357</f>
        <v>-2000</v>
      </c>
      <c r="G356" s="228">
        <f>G357</f>
        <v>17856.5</v>
      </c>
      <c r="H356" s="228">
        <f>H357</f>
        <v>20650.8</v>
      </c>
      <c r="I356" s="228">
        <f>I357</f>
        <v>21476.8</v>
      </c>
    </row>
    <row r="357" spans="1:9" s="63" customFormat="1" ht="13.5" customHeight="1">
      <c r="A357" s="30" t="s">
        <v>158</v>
      </c>
      <c r="B357" s="36" t="s">
        <v>69</v>
      </c>
      <c r="C357" s="35" t="s">
        <v>339</v>
      </c>
      <c r="D357" s="35">
        <v>610</v>
      </c>
      <c r="E357" s="228">
        <f>20156.5-300</f>
        <v>19856.5</v>
      </c>
      <c r="F357" s="228">
        <v>-2000</v>
      </c>
      <c r="G357" s="228">
        <f>E357+F357</f>
        <v>17856.5</v>
      </c>
      <c r="H357" s="228">
        <v>20650.8</v>
      </c>
      <c r="I357" s="228">
        <v>21476.8</v>
      </c>
    </row>
    <row r="358" spans="1:9" ht="14.25" customHeight="1">
      <c r="A358" s="51" t="s">
        <v>449</v>
      </c>
      <c r="B358" s="65" t="s">
        <v>69</v>
      </c>
      <c r="C358" s="42" t="s">
        <v>855</v>
      </c>
      <c r="D358" s="53"/>
      <c r="E358" s="228">
        <f>E359</f>
        <v>0</v>
      </c>
      <c r="F358" s="228">
        <f>F359</f>
        <v>2000</v>
      </c>
      <c r="G358" s="228">
        <f>G359</f>
        <v>2000</v>
      </c>
      <c r="H358" s="228">
        <f>H359</f>
        <v>0</v>
      </c>
      <c r="I358" s="228">
        <f>I359</f>
        <v>0</v>
      </c>
    </row>
    <row r="359" spans="1:9" ht="15.75" customHeight="1">
      <c r="A359" s="30" t="s">
        <v>158</v>
      </c>
      <c r="B359" s="65" t="s">
        <v>69</v>
      </c>
      <c r="C359" s="42" t="s">
        <v>855</v>
      </c>
      <c r="D359" s="35">
        <v>610</v>
      </c>
      <c r="E359" s="228"/>
      <c r="F359" s="228">
        <v>2000</v>
      </c>
      <c r="G359" s="228">
        <f>E359+F359</f>
        <v>2000</v>
      </c>
      <c r="H359" s="228"/>
      <c r="I359" s="228"/>
    </row>
    <row r="360" spans="1:9" ht="12.75">
      <c r="A360" s="51" t="s">
        <v>767</v>
      </c>
      <c r="B360" s="65" t="s">
        <v>69</v>
      </c>
      <c r="C360" s="42" t="s">
        <v>448</v>
      </c>
      <c r="D360" s="53"/>
      <c r="E360" s="228">
        <f>E361</f>
        <v>695</v>
      </c>
      <c r="F360" s="228">
        <f>F361</f>
        <v>100</v>
      </c>
      <c r="G360" s="228">
        <f>G361</f>
        <v>795</v>
      </c>
      <c r="H360" s="228">
        <f>H361</f>
        <v>900</v>
      </c>
      <c r="I360" s="228">
        <f>I361</f>
        <v>943</v>
      </c>
    </row>
    <row r="361" spans="1:9" ht="25.5" customHeight="1">
      <c r="A361" s="30" t="s">
        <v>149</v>
      </c>
      <c r="B361" s="65" t="s">
        <v>69</v>
      </c>
      <c r="C361" s="42" t="s">
        <v>448</v>
      </c>
      <c r="D361" s="35">
        <v>240</v>
      </c>
      <c r="E361" s="228">
        <v>695</v>
      </c>
      <c r="F361" s="228">
        <v>100</v>
      </c>
      <c r="G361" s="228">
        <f>E361+F361</f>
        <v>795</v>
      </c>
      <c r="H361" s="228">
        <v>900</v>
      </c>
      <c r="I361" s="228">
        <v>943</v>
      </c>
    </row>
    <row r="362" spans="1:9" s="58" customFormat="1" ht="38.25">
      <c r="A362" s="22" t="s">
        <v>795</v>
      </c>
      <c r="B362" s="19" t="s">
        <v>69</v>
      </c>
      <c r="C362" s="20" t="s">
        <v>341</v>
      </c>
      <c r="D362" s="20"/>
      <c r="E362" s="226">
        <f aca="true" t="shared" si="34" ref="E362:I363">E363</f>
        <v>600</v>
      </c>
      <c r="F362" s="226">
        <f t="shared" si="34"/>
        <v>0</v>
      </c>
      <c r="G362" s="226">
        <f t="shared" si="34"/>
        <v>600</v>
      </c>
      <c r="H362" s="226">
        <f t="shared" si="34"/>
        <v>312</v>
      </c>
      <c r="I362" s="226">
        <f t="shared" si="34"/>
        <v>324.5</v>
      </c>
    </row>
    <row r="363" spans="1:9" s="58" customFormat="1" ht="38.25">
      <c r="A363" s="24" t="s">
        <v>542</v>
      </c>
      <c r="B363" s="19" t="s">
        <v>69</v>
      </c>
      <c r="C363" s="20" t="s">
        <v>444</v>
      </c>
      <c r="D363" s="20"/>
      <c r="E363" s="226">
        <f t="shared" si="34"/>
        <v>600</v>
      </c>
      <c r="F363" s="226">
        <f t="shared" si="34"/>
        <v>0</v>
      </c>
      <c r="G363" s="226">
        <f t="shared" si="34"/>
        <v>600</v>
      </c>
      <c r="H363" s="226">
        <f>H364</f>
        <v>312</v>
      </c>
      <c r="I363" s="226">
        <f>I364</f>
        <v>324.5</v>
      </c>
    </row>
    <row r="364" spans="1:9" s="58" customFormat="1" ht="38.25">
      <c r="A364" s="46" t="s">
        <v>647</v>
      </c>
      <c r="B364" s="47" t="s">
        <v>69</v>
      </c>
      <c r="C364" s="50" t="s">
        <v>465</v>
      </c>
      <c r="D364" s="52"/>
      <c r="E364" s="230">
        <f>E366+E367</f>
        <v>600</v>
      </c>
      <c r="F364" s="230">
        <f>F366+F381</f>
        <v>0</v>
      </c>
      <c r="G364" s="230">
        <f>G366+G381</f>
        <v>600</v>
      </c>
      <c r="H364" s="230">
        <f>H365+H367</f>
        <v>312</v>
      </c>
      <c r="I364" s="230">
        <f>I365+I367</f>
        <v>324.5</v>
      </c>
    </row>
    <row r="365" spans="1:9" ht="25.5" customHeight="1" hidden="1">
      <c r="A365" s="30"/>
      <c r="B365" s="65"/>
      <c r="C365" s="42"/>
      <c r="D365" s="35"/>
      <c r="E365" s="228"/>
      <c r="F365" s="228"/>
      <c r="G365" s="228"/>
      <c r="H365" s="228"/>
      <c r="I365" s="228"/>
    </row>
    <row r="366" spans="1:9" ht="30" customHeight="1">
      <c r="A366" s="32" t="s">
        <v>549</v>
      </c>
      <c r="B366" s="65" t="s">
        <v>69</v>
      </c>
      <c r="C366" s="42" t="s">
        <v>827</v>
      </c>
      <c r="D366" s="53"/>
      <c r="E366" s="228">
        <f>E367</f>
        <v>300</v>
      </c>
      <c r="F366" s="228">
        <f>F367</f>
        <v>0</v>
      </c>
      <c r="G366" s="228">
        <f>E366+F366</f>
        <v>300</v>
      </c>
      <c r="H366" s="228">
        <f>H367</f>
        <v>312</v>
      </c>
      <c r="I366" s="228">
        <f>I367</f>
        <v>324.5</v>
      </c>
    </row>
    <row r="367" spans="1:9" ht="15" customHeight="1">
      <c r="A367" s="30" t="s">
        <v>149</v>
      </c>
      <c r="B367" s="65" t="s">
        <v>69</v>
      </c>
      <c r="C367" s="42" t="s">
        <v>827</v>
      </c>
      <c r="D367" s="35">
        <v>240</v>
      </c>
      <c r="E367" s="228">
        <v>300</v>
      </c>
      <c r="F367" s="228"/>
      <c r="G367" s="228">
        <f>E367+F367</f>
        <v>300</v>
      </c>
      <c r="H367" s="228">
        <v>312</v>
      </c>
      <c r="I367" s="228">
        <v>324.5</v>
      </c>
    </row>
    <row r="368" spans="1:9" ht="14.25" customHeight="1" hidden="1">
      <c r="A368" s="51" t="s">
        <v>449</v>
      </c>
      <c r="B368" s="65" t="s">
        <v>69</v>
      </c>
      <c r="C368" s="42" t="s">
        <v>717</v>
      </c>
      <c r="D368" s="53"/>
      <c r="E368" s="228">
        <f>E369</f>
        <v>0</v>
      </c>
      <c r="F368" s="228">
        <f>F369</f>
        <v>0</v>
      </c>
      <c r="G368" s="228">
        <f>G369</f>
        <v>0</v>
      </c>
      <c r="H368" s="228">
        <f>H369</f>
        <v>0</v>
      </c>
      <c r="I368" s="228">
        <f>I369</f>
        <v>0</v>
      </c>
    </row>
    <row r="369" spans="1:9" ht="16.5" customHeight="1" hidden="1">
      <c r="A369" s="3" t="s">
        <v>158</v>
      </c>
      <c r="B369" s="65" t="s">
        <v>69</v>
      </c>
      <c r="C369" s="42" t="s">
        <v>717</v>
      </c>
      <c r="D369" s="35">
        <v>610</v>
      </c>
      <c r="E369" s="228"/>
      <c r="F369" s="228"/>
      <c r="G369" s="228"/>
      <c r="H369" s="228"/>
      <c r="I369" s="228"/>
    </row>
    <row r="370" spans="1:9" s="58" customFormat="1" ht="45" customHeight="1" hidden="1">
      <c r="A370" s="46" t="s">
        <v>115</v>
      </c>
      <c r="B370" s="64" t="s">
        <v>69</v>
      </c>
      <c r="C370" s="50" t="s">
        <v>78</v>
      </c>
      <c r="D370" s="53"/>
      <c r="E370" s="230">
        <f>E371+E373</f>
        <v>0</v>
      </c>
      <c r="F370" s="230">
        <f>F371+F373</f>
        <v>0</v>
      </c>
      <c r="G370" s="230">
        <f>G371+G373</f>
        <v>0</v>
      </c>
      <c r="H370" s="230">
        <f>H371+H373</f>
        <v>0</v>
      </c>
      <c r="I370" s="230">
        <f>I371+I373</f>
        <v>0</v>
      </c>
    </row>
    <row r="371" spans="1:9" ht="52.5" hidden="1">
      <c r="A371" s="51" t="s">
        <v>139</v>
      </c>
      <c r="B371" s="65" t="s">
        <v>69</v>
      </c>
      <c r="C371" s="42" t="s">
        <v>119</v>
      </c>
      <c r="D371" s="53"/>
      <c r="E371" s="228">
        <f>E372</f>
        <v>0</v>
      </c>
      <c r="F371" s="228">
        <f>F372</f>
        <v>0</v>
      </c>
      <c r="G371" s="228">
        <f>G372</f>
        <v>0</v>
      </c>
      <c r="H371" s="228">
        <f>H372</f>
        <v>0</v>
      </c>
      <c r="I371" s="228">
        <f>I372</f>
        <v>0</v>
      </c>
    </row>
    <row r="372" spans="1:9" ht="26.25" customHeight="1" hidden="1">
      <c r="A372" s="30" t="s">
        <v>149</v>
      </c>
      <c r="B372" s="65" t="s">
        <v>69</v>
      </c>
      <c r="C372" s="42" t="s">
        <v>119</v>
      </c>
      <c r="D372" s="35">
        <v>240</v>
      </c>
      <c r="E372" s="228"/>
      <c r="F372" s="228"/>
      <c r="G372" s="228"/>
      <c r="H372" s="228"/>
      <c r="I372" s="228"/>
    </row>
    <row r="373" spans="1:9" ht="52.5" hidden="1">
      <c r="A373" s="51" t="s">
        <v>122</v>
      </c>
      <c r="B373" s="65" t="s">
        <v>69</v>
      </c>
      <c r="C373" s="42" t="s">
        <v>120</v>
      </c>
      <c r="D373" s="53"/>
      <c r="E373" s="228">
        <f>E374</f>
        <v>0</v>
      </c>
      <c r="F373" s="228">
        <f>F374</f>
        <v>0</v>
      </c>
      <c r="G373" s="228">
        <f>G374</f>
        <v>0</v>
      </c>
      <c r="H373" s="228">
        <f>H374</f>
        <v>0</v>
      </c>
      <c r="I373" s="228">
        <f>I374</f>
        <v>0</v>
      </c>
    </row>
    <row r="374" spans="1:9" ht="27" hidden="1">
      <c r="A374" s="32" t="s">
        <v>20</v>
      </c>
      <c r="B374" s="65" t="s">
        <v>69</v>
      </c>
      <c r="C374" s="42" t="s">
        <v>120</v>
      </c>
      <c r="D374" s="43">
        <v>244</v>
      </c>
      <c r="E374" s="228"/>
      <c r="F374" s="228"/>
      <c r="G374" s="228"/>
      <c r="H374" s="228"/>
      <c r="I374" s="228"/>
    </row>
    <row r="375" spans="1:9" s="62" customFormat="1" ht="26.25" hidden="1">
      <c r="A375" s="46" t="s">
        <v>100</v>
      </c>
      <c r="B375" s="64" t="s">
        <v>69</v>
      </c>
      <c r="C375" s="50" t="s">
        <v>102</v>
      </c>
      <c r="D375" s="53"/>
      <c r="E375" s="230">
        <f aca="true" t="shared" si="35" ref="E375:I377">E376</f>
        <v>0</v>
      </c>
      <c r="F375" s="230">
        <f t="shared" si="35"/>
        <v>0</v>
      </c>
      <c r="G375" s="230">
        <f t="shared" si="35"/>
        <v>0</v>
      </c>
      <c r="H375" s="230">
        <f t="shared" si="35"/>
        <v>0</v>
      </c>
      <c r="I375" s="230">
        <f t="shared" si="35"/>
        <v>0</v>
      </c>
    </row>
    <row r="376" spans="1:9" s="58" customFormat="1" ht="52.5" hidden="1">
      <c r="A376" s="46" t="s">
        <v>101</v>
      </c>
      <c r="B376" s="47" t="s">
        <v>69</v>
      </c>
      <c r="C376" s="50" t="s">
        <v>103</v>
      </c>
      <c r="D376" s="52"/>
      <c r="E376" s="230">
        <f t="shared" si="35"/>
        <v>0</v>
      </c>
      <c r="F376" s="230">
        <f t="shared" si="35"/>
        <v>0</v>
      </c>
      <c r="G376" s="230">
        <f t="shared" si="35"/>
        <v>0</v>
      </c>
      <c r="H376" s="230">
        <f t="shared" si="35"/>
        <v>0</v>
      </c>
      <c r="I376" s="230">
        <f t="shared" si="35"/>
        <v>0</v>
      </c>
    </row>
    <row r="377" spans="1:9" s="28" customFormat="1" ht="52.5" hidden="1">
      <c r="A377" s="41" t="s">
        <v>164</v>
      </c>
      <c r="B377" s="65" t="s">
        <v>69</v>
      </c>
      <c r="C377" s="42" t="s">
        <v>147</v>
      </c>
      <c r="D377" s="43"/>
      <c r="E377" s="228">
        <f t="shared" si="35"/>
        <v>0</v>
      </c>
      <c r="F377" s="228">
        <f t="shared" si="35"/>
        <v>0</v>
      </c>
      <c r="G377" s="228">
        <f t="shared" si="35"/>
        <v>0</v>
      </c>
      <c r="H377" s="228">
        <f t="shared" si="35"/>
        <v>0</v>
      </c>
      <c r="I377" s="228">
        <f t="shared" si="35"/>
        <v>0</v>
      </c>
    </row>
    <row r="378" spans="1:9" s="28" customFormat="1" ht="30" customHeight="1" hidden="1">
      <c r="A378" s="30" t="s">
        <v>149</v>
      </c>
      <c r="B378" s="65" t="s">
        <v>69</v>
      </c>
      <c r="C378" s="42" t="s">
        <v>147</v>
      </c>
      <c r="D378" s="35">
        <v>240</v>
      </c>
      <c r="E378" s="228">
        <v>0</v>
      </c>
      <c r="F378" s="228">
        <v>0</v>
      </c>
      <c r="G378" s="228">
        <v>0</v>
      </c>
      <c r="H378" s="228">
        <v>0</v>
      </c>
      <c r="I378" s="228">
        <v>0</v>
      </c>
    </row>
    <row r="379" spans="1:9" ht="13.5" customHeight="1" hidden="1">
      <c r="A379" s="32" t="s">
        <v>133</v>
      </c>
      <c r="B379" s="65" t="s">
        <v>69</v>
      </c>
      <c r="C379" s="42" t="s">
        <v>435</v>
      </c>
      <c r="D379" s="53"/>
      <c r="E379" s="228">
        <f>E380</f>
        <v>0</v>
      </c>
      <c r="F379" s="228">
        <f>F380</f>
        <v>0</v>
      </c>
      <c r="G379" s="228">
        <f>G380</f>
        <v>0</v>
      </c>
      <c r="H379" s="228">
        <f>H380</f>
        <v>0</v>
      </c>
      <c r="I379" s="228">
        <f>I380</f>
        <v>0</v>
      </c>
    </row>
    <row r="380" spans="1:9" ht="24.75" customHeight="1" hidden="1">
      <c r="A380" s="30" t="s">
        <v>149</v>
      </c>
      <c r="B380" s="65" t="s">
        <v>69</v>
      </c>
      <c r="C380" s="42" t="s">
        <v>435</v>
      </c>
      <c r="D380" s="35">
        <v>240</v>
      </c>
      <c r="E380" s="228"/>
      <c r="F380" s="228"/>
      <c r="G380" s="228"/>
      <c r="H380" s="228"/>
      <c r="I380" s="228"/>
    </row>
    <row r="381" spans="1:9" ht="30" customHeight="1">
      <c r="A381" s="32" t="s">
        <v>549</v>
      </c>
      <c r="B381" s="65" t="s">
        <v>69</v>
      </c>
      <c r="C381" s="1" t="s">
        <v>443</v>
      </c>
      <c r="D381" s="53"/>
      <c r="E381" s="228">
        <f>E382</f>
        <v>300</v>
      </c>
      <c r="F381" s="228">
        <v>0</v>
      </c>
      <c r="G381" s="228">
        <f>E381+F381</f>
        <v>300</v>
      </c>
      <c r="H381" s="228">
        <f>H382</f>
        <v>0</v>
      </c>
      <c r="I381" s="228"/>
    </row>
    <row r="382" spans="1:9" ht="15" customHeight="1">
      <c r="A382" s="30" t="s">
        <v>149</v>
      </c>
      <c r="B382" s="65" t="s">
        <v>69</v>
      </c>
      <c r="C382" s="1" t="s">
        <v>443</v>
      </c>
      <c r="D382" s="35">
        <v>240</v>
      </c>
      <c r="E382" s="228">
        <v>300</v>
      </c>
      <c r="F382" s="228">
        <v>0</v>
      </c>
      <c r="G382" s="228">
        <f>E382+F382</f>
        <v>300</v>
      </c>
      <c r="H382" s="228"/>
      <c r="I382" s="228"/>
    </row>
    <row r="383" spans="1:9" s="28" customFormat="1" ht="12.75">
      <c r="A383" s="277" t="s">
        <v>641</v>
      </c>
      <c r="B383" s="64" t="s">
        <v>69</v>
      </c>
      <c r="C383" s="50" t="s">
        <v>423</v>
      </c>
      <c r="D383" s="200"/>
      <c r="E383" s="230">
        <f>E385+E386+E387</f>
        <v>200</v>
      </c>
      <c r="F383" s="230">
        <f>F385+F386+F387</f>
        <v>-200</v>
      </c>
      <c r="G383" s="230">
        <f>G385+G386+G387</f>
        <v>0</v>
      </c>
      <c r="H383" s="230">
        <f>H385+H386+H387</f>
        <v>200</v>
      </c>
      <c r="I383" s="230">
        <f>I385+I386+I387</f>
        <v>200</v>
      </c>
    </row>
    <row r="384" spans="1:9" s="28" customFormat="1" ht="13.5" hidden="1">
      <c r="A384" s="30" t="s">
        <v>656</v>
      </c>
      <c r="B384" s="65" t="s">
        <v>69</v>
      </c>
      <c r="C384" s="42" t="s">
        <v>428</v>
      </c>
      <c r="D384" s="200"/>
      <c r="E384" s="230">
        <f>E385</f>
        <v>0</v>
      </c>
      <c r="F384" s="230">
        <f>F385</f>
        <v>0</v>
      </c>
      <c r="G384" s="230">
        <f>G385</f>
        <v>0</v>
      </c>
      <c r="H384" s="230">
        <f>H385</f>
        <v>0</v>
      </c>
      <c r="I384" s="230">
        <f>I385</f>
        <v>0</v>
      </c>
    </row>
    <row r="385" spans="1:9" s="28" customFormat="1" ht="30" customHeight="1" hidden="1">
      <c r="A385" s="30" t="s">
        <v>149</v>
      </c>
      <c r="B385" s="65" t="s">
        <v>69</v>
      </c>
      <c r="C385" s="42" t="s">
        <v>428</v>
      </c>
      <c r="D385" s="35">
        <v>240</v>
      </c>
      <c r="E385" s="228">
        <f>100-100</f>
        <v>0</v>
      </c>
      <c r="F385" s="228">
        <f>100-100</f>
        <v>0</v>
      </c>
      <c r="G385" s="228">
        <f>100-100</f>
        <v>0</v>
      </c>
      <c r="H385" s="228">
        <f>100-100</f>
        <v>0</v>
      </c>
      <c r="I385" s="228">
        <f>100-100</f>
        <v>0</v>
      </c>
    </row>
    <row r="386" spans="1:9" s="28" customFormat="1" ht="30" customHeight="1" hidden="1">
      <c r="A386" s="30" t="s">
        <v>149</v>
      </c>
      <c r="B386" s="65" t="s">
        <v>69</v>
      </c>
      <c r="C386" s="42" t="s">
        <v>430</v>
      </c>
      <c r="D386" s="35">
        <v>240</v>
      </c>
      <c r="E386" s="228">
        <v>0</v>
      </c>
      <c r="F386" s="228">
        <v>0</v>
      </c>
      <c r="G386" s="228">
        <v>0</v>
      </c>
      <c r="H386" s="228">
        <v>0</v>
      </c>
      <c r="I386" s="228">
        <v>0</v>
      </c>
    </row>
    <row r="387" spans="1:9" s="28" customFormat="1" ht="12.75">
      <c r="A387" s="30" t="s">
        <v>683</v>
      </c>
      <c r="B387" s="65" t="s">
        <v>69</v>
      </c>
      <c r="C387" s="42" t="s">
        <v>684</v>
      </c>
      <c r="D387" s="200"/>
      <c r="E387" s="230">
        <f>E388</f>
        <v>200</v>
      </c>
      <c r="F387" s="230">
        <f>F388</f>
        <v>-200</v>
      </c>
      <c r="G387" s="230">
        <f>G388</f>
        <v>0</v>
      </c>
      <c r="H387" s="230">
        <f>H388</f>
        <v>200</v>
      </c>
      <c r="I387" s="230">
        <f>I388</f>
        <v>200</v>
      </c>
    </row>
    <row r="388" spans="1:9" s="28" customFormat="1" ht="30" customHeight="1">
      <c r="A388" s="30" t="s">
        <v>149</v>
      </c>
      <c r="B388" s="65" t="s">
        <v>69</v>
      </c>
      <c r="C388" s="42" t="s">
        <v>684</v>
      </c>
      <c r="D388" s="35">
        <v>240</v>
      </c>
      <c r="E388" s="228">
        <f>200</f>
        <v>200</v>
      </c>
      <c r="F388" s="228">
        <v>-200</v>
      </c>
      <c r="G388" s="228">
        <f>E388+F388</f>
        <v>0</v>
      </c>
      <c r="H388" s="228">
        <v>200</v>
      </c>
      <c r="I388" s="228">
        <v>200</v>
      </c>
    </row>
    <row r="389" spans="1:9" s="62" customFormat="1" ht="51">
      <c r="A389" s="46" t="s">
        <v>678</v>
      </c>
      <c r="B389" s="64" t="s">
        <v>69</v>
      </c>
      <c r="C389" s="50" t="s">
        <v>420</v>
      </c>
      <c r="D389" s="53"/>
      <c r="E389" s="230">
        <f>E390+E396</f>
        <v>1368.4</v>
      </c>
      <c r="F389" s="230">
        <f>F390+F396</f>
        <v>0</v>
      </c>
      <c r="G389" s="230">
        <f>G390+G396</f>
        <v>1368.4</v>
      </c>
      <c r="H389" s="230">
        <f>H390+H396</f>
        <v>312</v>
      </c>
      <c r="I389" s="230">
        <f>I390+I396</f>
        <v>324.5</v>
      </c>
    </row>
    <row r="390" spans="1:9" s="58" customFormat="1" ht="63.75">
      <c r="A390" s="46" t="s">
        <v>414</v>
      </c>
      <c r="B390" s="47" t="s">
        <v>69</v>
      </c>
      <c r="C390" s="50" t="s">
        <v>415</v>
      </c>
      <c r="D390" s="52"/>
      <c r="E390" s="230">
        <f>E391</f>
        <v>100</v>
      </c>
      <c r="F390" s="230">
        <f>F391</f>
        <v>0</v>
      </c>
      <c r="G390" s="230">
        <f>G391</f>
        <v>100</v>
      </c>
      <c r="H390" s="230">
        <f>H391</f>
        <v>104</v>
      </c>
      <c r="I390" s="230">
        <f>I391</f>
        <v>108.2</v>
      </c>
    </row>
    <row r="391" spans="1:9" s="58" customFormat="1" ht="12.75">
      <c r="A391" s="46" t="s">
        <v>417</v>
      </c>
      <c r="B391" s="64" t="s">
        <v>69</v>
      </c>
      <c r="C391" s="50" t="s">
        <v>416</v>
      </c>
      <c r="D391" s="53"/>
      <c r="E391" s="230">
        <f>E394</f>
        <v>100</v>
      </c>
      <c r="F391" s="230">
        <f>F394</f>
        <v>0</v>
      </c>
      <c r="G391" s="230">
        <f>G394</f>
        <v>100</v>
      </c>
      <c r="H391" s="230">
        <f>H394</f>
        <v>104</v>
      </c>
      <c r="I391" s="230">
        <f>I394</f>
        <v>108.2</v>
      </c>
    </row>
    <row r="392" spans="1:9" s="28" customFormat="1" ht="41.25" customHeight="1" hidden="1">
      <c r="A392" s="41" t="s">
        <v>418</v>
      </c>
      <c r="B392" s="65" t="s">
        <v>69</v>
      </c>
      <c r="C392" s="42" t="s">
        <v>431</v>
      </c>
      <c r="D392" s="43"/>
      <c r="E392" s="228">
        <f>E393</f>
        <v>0</v>
      </c>
      <c r="F392" s="228">
        <f>F393</f>
        <v>0</v>
      </c>
      <c r="G392" s="228">
        <f>G393</f>
        <v>0</v>
      </c>
      <c r="H392" s="228">
        <f>H393</f>
        <v>0</v>
      </c>
      <c r="I392" s="228">
        <f>I393</f>
        <v>0</v>
      </c>
    </row>
    <row r="393" spans="1:9" s="28" customFormat="1" ht="25.5" customHeight="1" hidden="1">
      <c r="A393" s="30" t="s">
        <v>149</v>
      </c>
      <c r="B393" s="65" t="s">
        <v>69</v>
      </c>
      <c r="C393" s="42" t="s">
        <v>431</v>
      </c>
      <c r="D393" s="35">
        <v>240</v>
      </c>
      <c r="E393" s="228"/>
      <c r="F393" s="228"/>
      <c r="G393" s="228"/>
      <c r="H393" s="228"/>
      <c r="I393" s="228"/>
    </row>
    <row r="394" spans="1:9" s="28" customFormat="1" ht="20.25" customHeight="1">
      <c r="A394" s="30" t="s">
        <v>767</v>
      </c>
      <c r="B394" s="65" t="s">
        <v>69</v>
      </c>
      <c r="C394" s="42" t="s">
        <v>445</v>
      </c>
      <c r="D394" s="35"/>
      <c r="E394" s="228">
        <f>E395</f>
        <v>100</v>
      </c>
      <c r="F394" s="228">
        <f>F395</f>
        <v>0</v>
      </c>
      <c r="G394" s="228">
        <f>G395</f>
        <v>100</v>
      </c>
      <c r="H394" s="228">
        <f>H395</f>
        <v>104</v>
      </c>
      <c r="I394" s="228">
        <f>I395</f>
        <v>108.2</v>
      </c>
    </row>
    <row r="395" spans="1:9" s="28" customFormat="1" ht="25.5" customHeight="1">
      <c r="A395" s="30" t="s">
        <v>149</v>
      </c>
      <c r="B395" s="65" t="s">
        <v>69</v>
      </c>
      <c r="C395" s="42" t="s">
        <v>445</v>
      </c>
      <c r="D395" s="35">
        <v>240</v>
      </c>
      <c r="E395" s="228">
        <v>100</v>
      </c>
      <c r="F395" s="228"/>
      <c r="G395" s="228">
        <v>100</v>
      </c>
      <c r="H395" s="228">
        <v>104</v>
      </c>
      <c r="I395" s="228">
        <v>108.2</v>
      </c>
    </row>
    <row r="396" spans="1:9" s="58" customFormat="1" ht="38.25">
      <c r="A396" s="46" t="s">
        <v>768</v>
      </c>
      <c r="B396" s="47" t="s">
        <v>69</v>
      </c>
      <c r="C396" s="50" t="s">
        <v>765</v>
      </c>
      <c r="D396" s="52"/>
      <c r="E396" s="230">
        <f aca="true" t="shared" si="36" ref="E396:I398">E397</f>
        <v>1268.4</v>
      </c>
      <c r="F396" s="230">
        <f t="shared" si="36"/>
        <v>0</v>
      </c>
      <c r="G396" s="230">
        <f t="shared" si="36"/>
        <v>1268.4</v>
      </c>
      <c r="H396" s="230">
        <f t="shared" si="36"/>
        <v>208</v>
      </c>
      <c r="I396" s="230">
        <f t="shared" si="36"/>
        <v>216.3</v>
      </c>
    </row>
    <row r="397" spans="1:9" s="58" customFormat="1" ht="25.5">
      <c r="A397" s="46" t="s">
        <v>769</v>
      </c>
      <c r="B397" s="64" t="s">
        <v>69</v>
      </c>
      <c r="C397" s="50" t="s">
        <v>766</v>
      </c>
      <c r="D397" s="53"/>
      <c r="E397" s="230">
        <f t="shared" si="36"/>
        <v>1268.4</v>
      </c>
      <c r="F397" s="230">
        <f t="shared" si="36"/>
        <v>0</v>
      </c>
      <c r="G397" s="230">
        <f t="shared" si="36"/>
        <v>1268.4</v>
      </c>
      <c r="H397" s="230">
        <f t="shared" si="36"/>
        <v>208</v>
      </c>
      <c r="I397" s="230">
        <f t="shared" si="36"/>
        <v>216.3</v>
      </c>
    </row>
    <row r="398" spans="1:9" s="28" customFormat="1" ht="18" customHeight="1">
      <c r="A398" s="30" t="s">
        <v>767</v>
      </c>
      <c r="B398" s="65" t="s">
        <v>69</v>
      </c>
      <c r="C398" s="42" t="s">
        <v>828</v>
      </c>
      <c r="D398" s="43"/>
      <c r="E398" s="228">
        <f t="shared" si="36"/>
        <v>1268.4</v>
      </c>
      <c r="F398" s="228">
        <f t="shared" si="36"/>
        <v>0</v>
      </c>
      <c r="G398" s="228">
        <f t="shared" si="36"/>
        <v>1268.4</v>
      </c>
      <c r="H398" s="228">
        <f t="shared" si="36"/>
        <v>208</v>
      </c>
      <c r="I398" s="228">
        <f t="shared" si="36"/>
        <v>216.3</v>
      </c>
    </row>
    <row r="399" spans="1:9" s="28" customFormat="1" ht="25.5" customHeight="1">
      <c r="A399" s="30" t="s">
        <v>149</v>
      </c>
      <c r="B399" s="65" t="s">
        <v>69</v>
      </c>
      <c r="C399" s="42" t="s">
        <v>828</v>
      </c>
      <c r="D399" s="35">
        <v>240</v>
      </c>
      <c r="E399" s="228">
        <v>1268.4</v>
      </c>
      <c r="F399" s="228">
        <v>0</v>
      </c>
      <c r="G399" s="228">
        <f>E399+F399</f>
        <v>1268.4</v>
      </c>
      <c r="H399" s="228">
        <v>208</v>
      </c>
      <c r="I399" s="228">
        <v>216.3</v>
      </c>
    </row>
    <row r="400" spans="1:9" s="62" customFormat="1" ht="28.5" customHeight="1">
      <c r="A400" s="46" t="s">
        <v>796</v>
      </c>
      <c r="B400" s="64" t="s">
        <v>69</v>
      </c>
      <c r="C400" s="50" t="s">
        <v>563</v>
      </c>
      <c r="D400" s="53"/>
      <c r="E400" s="230">
        <f>E401+E409</f>
        <v>3547.5</v>
      </c>
      <c r="F400" s="230">
        <f>F401+F409</f>
        <v>33283</v>
      </c>
      <c r="G400" s="230">
        <f>G401+G409</f>
        <v>36830.5</v>
      </c>
      <c r="H400" s="230">
        <f>H401+H409</f>
        <v>1550</v>
      </c>
      <c r="I400" s="230">
        <f>I401+I409</f>
        <v>1500</v>
      </c>
    </row>
    <row r="401" spans="1:9" s="58" customFormat="1" ht="25.5">
      <c r="A401" s="46" t="s">
        <v>567</v>
      </c>
      <c r="B401" s="47" t="s">
        <v>69</v>
      </c>
      <c r="C401" s="50" t="s">
        <v>562</v>
      </c>
      <c r="D401" s="52"/>
      <c r="E401" s="230">
        <f>E402</f>
        <v>1547.5</v>
      </c>
      <c r="F401" s="230">
        <f>F402</f>
        <v>0</v>
      </c>
      <c r="G401" s="230">
        <f>G402</f>
        <v>1547.5</v>
      </c>
      <c r="H401" s="230">
        <f>H402</f>
        <v>750</v>
      </c>
      <c r="I401" s="230">
        <f>I402</f>
        <v>700</v>
      </c>
    </row>
    <row r="402" spans="1:9" s="58" customFormat="1" ht="25.5">
      <c r="A402" s="51" t="s">
        <v>571</v>
      </c>
      <c r="B402" s="64" t="s">
        <v>69</v>
      </c>
      <c r="C402" s="50" t="s">
        <v>561</v>
      </c>
      <c r="D402" s="53"/>
      <c r="E402" s="230">
        <f>E405+E403+E407</f>
        <v>1547.5</v>
      </c>
      <c r="F402" s="230">
        <f>F405+F403+F407</f>
        <v>0</v>
      </c>
      <c r="G402" s="230">
        <f>G405+G403+G407</f>
        <v>1547.5</v>
      </c>
      <c r="H402" s="230">
        <f>H405+H403+H407</f>
        <v>750</v>
      </c>
      <c r="I402" s="230">
        <f>I405+I403+I407</f>
        <v>700</v>
      </c>
    </row>
    <row r="403" spans="1:9" s="28" customFormat="1" ht="41.25" customHeight="1" hidden="1">
      <c r="A403" s="41" t="s">
        <v>418</v>
      </c>
      <c r="B403" s="65" t="s">
        <v>69</v>
      </c>
      <c r="C403" s="42" t="s">
        <v>431</v>
      </c>
      <c r="D403" s="43"/>
      <c r="E403" s="228">
        <f>E404</f>
        <v>0</v>
      </c>
      <c r="F403" s="228">
        <f>F404</f>
        <v>0</v>
      </c>
      <c r="G403" s="228">
        <f>G404</f>
        <v>0</v>
      </c>
      <c r="H403" s="228">
        <f>H404</f>
        <v>0</v>
      </c>
      <c r="I403" s="228">
        <f>I404</f>
        <v>0</v>
      </c>
    </row>
    <row r="404" spans="1:9" s="28" customFormat="1" ht="25.5" customHeight="1" hidden="1">
      <c r="A404" s="30" t="s">
        <v>149</v>
      </c>
      <c r="B404" s="65" t="s">
        <v>69</v>
      </c>
      <c r="C404" s="42" t="s">
        <v>431</v>
      </c>
      <c r="D404" s="35">
        <v>240</v>
      </c>
      <c r="E404" s="228"/>
      <c r="F404" s="228"/>
      <c r="G404" s="228"/>
      <c r="H404" s="228"/>
      <c r="I404" s="228"/>
    </row>
    <row r="405" spans="1:9" s="28" customFormat="1" ht="15.75" customHeight="1">
      <c r="A405" s="41" t="s">
        <v>570</v>
      </c>
      <c r="B405" s="65" t="s">
        <v>69</v>
      </c>
      <c r="C405" s="42" t="s">
        <v>718</v>
      </c>
      <c r="D405" s="43"/>
      <c r="E405" s="228">
        <f>E406</f>
        <v>0</v>
      </c>
      <c r="F405" s="228">
        <f>F406</f>
        <v>0</v>
      </c>
      <c r="G405" s="228">
        <f>G406</f>
        <v>0</v>
      </c>
      <c r="H405" s="228">
        <f>H406</f>
        <v>650</v>
      </c>
      <c r="I405" s="228">
        <f>I406</f>
        <v>600</v>
      </c>
    </row>
    <row r="406" spans="1:9" s="28" customFormat="1" ht="25.5" customHeight="1">
      <c r="A406" s="30" t="s">
        <v>149</v>
      </c>
      <c r="B406" s="65" t="s">
        <v>69</v>
      </c>
      <c r="C406" s="42" t="s">
        <v>718</v>
      </c>
      <c r="D406" s="35">
        <v>240</v>
      </c>
      <c r="E406" s="228">
        <v>0</v>
      </c>
      <c r="F406" s="228">
        <v>0</v>
      </c>
      <c r="G406" s="228">
        <f>E406+F406</f>
        <v>0</v>
      </c>
      <c r="H406" s="228">
        <v>650</v>
      </c>
      <c r="I406" s="228">
        <v>600</v>
      </c>
    </row>
    <row r="407" spans="1:9" s="28" customFormat="1" ht="18.75" customHeight="1">
      <c r="A407" s="41" t="s">
        <v>570</v>
      </c>
      <c r="B407" s="65" t="s">
        <v>69</v>
      </c>
      <c r="C407" s="42" t="s">
        <v>719</v>
      </c>
      <c r="D407" s="43"/>
      <c r="E407" s="228">
        <f>E408</f>
        <v>1547.5</v>
      </c>
      <c r="F407" s="228">
        <f>F408</f>
        <v>0</v>
      </c>
      <c r="G407" s="228">
        <f>G408</f>
        <v>1547.5</v>
      </c>
      <c r="H407" s="228">
        <f>H408</f>
        <v>100</v>
      </c>
      <c r="I407" s="228">
        <f>I408</f>
        <v>100</v>
      </c>
    </row>
    <row r="408" spans="1:9" s="28" customFormat="1" ht="25.5" customHeight="1">
      <c r="A408" s="30" t="s">
        <v>149</v>
      </c>
      <c r="B408" s="65" t="s">
        <v>69</v>
      </c>
      <c r="C408" s="42" t="s">
        <v>719</v>
      </c>
      <c r="D408" s="35">
        <v>240</v>
      </c>
      <c r="E408" s="228">
        <v>1547.5</v>
      </c>
      <c r="F408" s="228">
        <v>0</v>
      </c>
      <c r="G408" s="228">
        <f>E408+F408</f>
        <v>1547.5</v>
      </c>
      <c r="H408" s="228">
        <v>100</v>
      </c>
      <c r="I408" s="228">
        <v>100</v>
      </c>
    </row>
    <row r="409" spans="1:9" s="58" customFormat="1" ht="25.5">
      <c r="A409" s="46" t="s">
        <v>569</v>
      </c>
      <c r="B409" s="47" t="s">
        <v>69</v>
      </c>
      <c r="C409" s="50" t="s">
        <v>564</v>
      </c>
      <c r="D409" s="52"/>
      <c r="E409" s="230">
        <f>E410</f>
        <v>2000</v>
      </c>
      <c r="F409" s="230">
        <f>F410</f>
        <v>33283</v>
      </c>
      <c r="G409" s="230">
        <f>G410</f>
        <v>35283</v>
      </c>
      <c r="H409" s="230">
        <f>H410</f>
        <v>800</v>
      </c>
      <c r="I409" s="230">
        <f>I410</f>
        <v>800</v>
      </c>
    </row>
    <row r="410" spans="1:9" s="58" customFormat="1" ht="25.5">
      <c r="A410" s="46" t="s">
        <v>568</v>
      </c>
      <c r="B410" s="64" t="s">
        <v>69</v>
      </c>
      <c r="C410" s="50" t="s">
        <v>565</v>
      </c>
      <c r="D410" s="53"/>
      <c r="E410" s="230">
        <f>E413+E411</f>
        <v>2000</v>
      </c>
      <c r="F410" s="230">
        <f>F413+F411</f>
        <v>33283</v>
      </c>
      <c r="G410" s="230">
        <f>G413+G411</f>
        <v>35283</v>
      </c>
      <c r="H410" s="230">
        <f>H413+H411</f>
        <v>800</v>
      </c>
      <c r="I410" s="230">
        <f>I413+I411</f>
        <v>800</v>
      </c>
    </row>
    <row r="411" spans="1:9" s="28" customFormat="1" ht="21" customHeight="1">
      <c r="A411" s="41" t="s">
        <v>570</v>
      </c>
      <c r="B411" s="65" t="s">
        <v>69</v>
      </c>
      <c r="C411" s="42" t="s">
        <v>854</v>
      </c>
      <c r="D411" s="43"/>
      <c r="E411" s="228">
        <f>E412</f>
        <v>0</v>
      </c>
      <c r="F411" s="228">
        <f>F412</f>
        <v>34483</v>
      </c>
      <c r="G411" s="228">
        <f>G412</f>
        <v>34483</v>
      </c>
      <c r="H411" s="228">
        <f>H412</f>
        <v>0</v>
      </c>
      <c r="I411" s="228">
        <f>I412</f>
        <v>0</v>
      </c>
    </row>
    <row r="412" spans="1:9" s="28" customFormat="1" ht="25.5" customHeight="1">
      <c r="A412" s="30" t="s">
        <v>149</v>
      </c>
      <c r="B412" s="65" t="s">
        <v>69</v>
      </c>
      <c r="C412" s="42" t="s">
        <v>854</v>
      </c>
      <c r="D412" s="35">
        <v>240</v>
      </c>
      <c r="E412" s="228"/>
      <c r="F412" s="228">
        <f>30000+4483</f>
        <v>34483</v>
      </c>
      <c r="G412" s="228">
        <f>E412+F412</f>
        <v>34483</v>
      </c>
      <c r="H412" s="228"/>
      <c r="I412" s="228"/>
    </row>
    <row r="413" spans="1:9" s="28" customFormat="1" ht="18.75" customHeight="1">
      <c r="A413" s="41" t="s">
        <v>570</v>
      </c>
      <c r="B413" s="65" t="s">
        <v>69</v>
      </c>
      <c r="C413" s="42" t="s">
        <v>566</v>
      </c>
      <c r="D413" s="43"/>
      <c r="E413" s="228">
        <f>E414</f>
        <v>2000</v>
      </c>
      <c r="F413" s="228">
        <f>F414</f>
        <v>-1200</v>
      </c>
      <c r="G413" s="228">
        <f>G414</f>
        <v>800</v>
      </c>
      <c r="H413" s="228">
        <f>H414</f>
        <v>800</v>
      </c>
      <c r="I413" s="228">
        <f>I414</f>
        <v>800</v>
      </c>
    </row>
    <row r="414" spans="1:9" s="28" customFormat="1" ht="25.5" customHeight="1">
      <c r="A414" s="30" t="s">
        <v>149</v>
      </c>
      <c r="B414" s="65" t="s">
        <v>69</v>
      </c>
      <c r="C414" s="42" t="s">
        <v>566</v>
      </c>
      <c r="D414" s="35">
        <v>240</v>
      </c>
      <c r="E414" s="228">
        <v>2000</v>
      </c>
      <c r="F414" s="228">
        <v>-1200</v>
      </c>
      <c r="G414" s="228">
        <f>E414+F414</f>
        <v>800</v>
      </c>
      <c r="H414" s="228">
        <v>800</v>
      </c>
      <c r="I414" s="228">
        <v>800</v>
      </c>
    </row>
    <row r="415" spans="1:9" s="98" customFormat="1" ht="42" customHeight="1">
      <c r="A415" s="87" t="s">
        <v>669</v>
      </c>
      <c r="B415" s="89" t="s">
        <v>69</v>
      </c>
      <c r="C415" s="88" t="s">
        <v>648</v>
      </c>
      <c r="D415" s="88"/>
      <c r="E415" s="229">
        <f aca="true" t="shared" si="37" ref="E415:I418">E416</f>
        <v>733.6</v>
      </c>
      <c r="F415" s="229">
        <f t="shared" si="37"/>
        <v>-600</v>
      </c>
      <c r="G415" s="229">
        <f t="shared" si="37"/>
        <v>133.60000000000002</v>
      </c>
      <c r="H415" s="229">
        <f t="shared" si="37"/>
        <v>100</v>
      </c>
      <c r="I415" s="229">
        <f t="shared" si="37"/>
        <v>174.60000000000002</v>
      </c>
    </row>
    <row r="416" spans="1:9" s="25" customFormat="1" ht="25.5">
      <c r="A416" s="24" t="s">
        <v>801</v>
      </c>
      <c r="B416" s="89" t="s">
        <v>69</v>
      </c>
      <c r="C416" s="20" t="s">
        <v>649</v>
      </c>
      <c r="D416" s="20"/>
      <c r="E416" s="226">
        <f t="shared" si="37"/>
        <v>733.6</v>
      </c>
      <c r="F416" s="226">
        <f t="shared" si="37"/>
        <v>-600</v>
      </c>
      <c r="G416" s="226">
        <f t="shared" si="37"/>
        <v>133.60000000000002</v>
      </c>
      <c r="H416" s="226">
        <f t="shared" si="37"/>
        <v>100</v>
      </c>
      <c r="I416" s="226">
        <f t="shared" si="37"/>
        <v>174.60000000000002</v>
      </c>
    </row>
    <row r="417" spans="1:9" s="25" customFormat="1" ht="42" customHeight="1">
      <c r="A417" s="24" t="s">
        <v>671</v>
      </c>
      <c r="B417" s="19" t="s">
        <v>69</v>
      </c>
      <c r="C417" s="20" t="s">
        <v>651</v>
      </c>
      <c r="D417" s="20"/>
      <c r="E417" s="226">
        <f t="shared" si="37"/>
        <v>733.6</v>
      </c>
      <c r="F417" s="226">
        <f t="shared" si="37"/>
        <v>-600</v>
      </c>
      <c r="G417" s="226">
        <f t="shared" si="37"/>
        <v>133.60000000000002</v>
      </c>
      <c r="H417" s="226">
        <f t="shared" si="37"/>
        <v>100</v>
      </c>
      <c r="I417" s="226">
        <f t="shared" si="37"/>
        <v>174.60000000000002</v>
      </c>
    </row>
    <row r="418" spans="1:9" s="25" customFormat="1" ht="30" customHeight="1">
      <c r="A418" s="30" t="s">
        <v>672</v>
      </c>
      <c r="B418" s="27" t="s">
        <v>69</v>
      </c>
      <c r="C418" s="1" t="s">
        <v>662</v>
      </c>
      <c r="D418" s="1"/>
      <c r="E418" s="227">
        <f t="shared" si="37"/>
        <v>733.6</v>
      </c>
      <c r="F418" s="227">
        <f t="shared" si="37"/>
        <v>-600</v>
      </c>
      <c r="G418" s="227">
        <f t="shared" si="37"/>
        <v>133.60000000000002</v>
      </c>
      <c r="H418" s="227">
        <f t="shared" si="37"/>
        <v>100</v>
      </c>
      <c r="I418" s="227">
        <f t="shared" si="37"/>
        <v>174.60000000000002</v>
      </c>
    </row>
    <row r="419" spans="1:9" s="28" customFormat="1" ht="12.75" customHeight="1">
      <c r="A419" s="30" t="s">
        <v>149</v>
      </c>
      <c r="B419" s="27" t="s">
        <v>69</v>
      </c>
      <c r="C419" s="1" t="s">
        <v>662</v>
      </c>
      <c r="D419" s="1" t="s">
        <v>162</v>
      </c>
      <c r="E419" s="227">
        <v>733.6</v>
      </c>
      <c r="F419" s="227">
        <v>-600</v>
      </c>
      <c r="G419" s="227">
        <f>E419+F419</f>
        <v>133.60000000000002</v>
      </c>
      <c r="H419" s="227">
        <v>100</v>
      </c>
      <c r="I419" s="227">
        <f>178.3-3.7</f>
        <v>174.60000000000002</v>
      </c>
    </row>
    <row r="420" spans="1:9" s="62" customFormat="1" ht="39" hidden="1">
      <c r="A420" s="46" t="s">
        <v>834</v>
      </c>
      <c r="B420" s="64" t="s">
        <v>69</v>
      </c>
      <c r="C420" s="50" t="s">
        <v>833</v>
      </c>
      <c r="D420" s="53"/>
      <c r="E420" s="230">
        <f aca="true" t="shared" si="38" ref="E420:I421">E421</f>
        <v>0</v>
      </c>
      <c r="F420" s="230">
        <f t="shared" si="38"/>
        <v>0</v>
      </c>
      <c r="G420" s="230">
        <f t="shared" si="38"/>
        <v>0</v>
      </c>
      <c r="H420" s="230">
        <f t="shared" si="38"/>
        <v>0</v>
      </c>
      <c r="I420" s="230">
        <f t="shared" si="38"/>
        <v>0</v>
      </c>
    </row>
    <row r="421" spans="1:9" s="58" customFormat="1" ht="14.25" customHeight="1" hidden="1">
      <c r="A421" s="46" t="s">
        <v>835</v>
      </c>
      <c r="B421" s="64" t="s">
        <v>69</v>
      </c>
      <c r="C421" s="50" t="s">
        <v>832</v>
      </c>
      <c r="D421" s="53"/>
      <c r="E421" s="230">
        <f t="shared" si="38"/>
        <v>0</v>
      </c>
      <c r="F421" s="230">
        <f t="shared" si="38"/>
        <v>0</v>
      </c>
      <c r="G421" s="230">
        <f t="shared" si="38"/>
        <v>0</v>
      </c>
      <c r="H421" s="230">
        <f t="shared" si="38"/>
        <v>0</v>
      </c>
      <c r="I421" s="230">
        <f t="shared" si="38"/>
        <v>0</v>
      </c>
    </row>
    <row r="422" spans="1:9" s="58" customFormat="1" ht="13.5" hidden="1">
      <c r="A422" s="46" t="s">
        <v>836</v>
      </c>
      <c r="B422" s="64" t="s">
        <v>69</v>
      </c>
      <c r="C422" s="50" t="s">
        <v>831</v>
      </c>
      <c r="D422" s="53"/>
      <c r="E422" s="230">
        <f aca="true" t="shared" si="39" ref="E422:I423">E423</f>
        <v>0</v>
      </c>
      <c r="F422" s="230">
        <f t="shared" si="39"/>
        <v>0</v>
      </c>
      <c r="G422" s="230">
        <f t="shared" si="39"/>
        <v>0</v>
      </c>
      <c r="H422" s="230">
        <f t="shared" si="39"/>
        <v>0</v>
      </c>
      <c r="I422" s="230">
        <f t="shared" si="39"/>
        <v>0</v>
      </c>
    </row>
    <row r="423" spans="1:9" s="28" customFormat="1" ht="13.5" hidden="1">
      <c r="A423" s="3" t="s">
        <v>837</v>
      </c>
      <c r="B423" s="65" t="s">
        <v>69</v>
      </c>
      <c r="C423" s="42" t="s">
        <v>830</v>
      </c>
      <c r="D423" s="43"/>
      <c r="E423" s="228">
        <f t="shared" si="39"/>
        <v>0</v>
      </c>
      <c r="F423" s="228">
        <f t="shared" si="39"/>
        <v>0</v>
      </c>
      <c r="G423" s="228">
        <f t="shared" si="39"/>
        <v>0</v>
      </c>
      <c r="H423" s="228">
        <f t="shared" si="39"/>
        <v>0</v>
      </c>
      <c r="I423" s="228">
        <f t="shared" si="39"/>
        <v>0</v>
      </c>
    </row>
    <row r="424" spans="1:9" s="28" customFormat="1" ht="29.25" customHeight="1" hidden="1">
      <c r="A424" s="30" t="s">
        <v>149</v>
      </c>
      <c r="B424" s="65" t="s">
        <v>69</v>
      </c>
      <c r="C424" s="42" t="s">
        <v>830</v>
      </c>
      <c r="D424" s="35">
        <v>240</v>
      </c>
      <c r="E424" s="228"/>
      <c r="F424" s="228"/>
      <c r="G424" s="228">
        <f>E424+F424</f>
        <v>0</v>
      </c>
      <c r="H424" s="228"/>
      <c r="I424" s="228"/>
    </row>
    <row r="425" spans="1:9" s="101" customFormat="1" ht="14.25" hidden="1">
      <c r="A425" s="87" t="s">
        <v>749</v>
      </c>
      <c r="B425" s="89" t="s">
        <v>746</v>
      </c>
      <c r="C425" s="88"/>
      <c r="D425" s="88"/>
      <c r="E425" s="229">
        <f aca="true" t="shared" si="40" ref="E425:I426">E426</f>
        <v>0</v>
      </c>
      <c r="F425" s="229">
        <f t="shared" si="40"/>
        <v>0</v>
      </c>
      <c r="G425" s="229">
        <f t="shared" si="40"/>
        <v>0</v>
      </c>
      <c r="H425" s="229">
        <f t="shared" si="40"/>
        <v>0</v>
      </c>
      <c r="I425" s="229">
        <f t="shared" si="40"/>
        <v>0</v>
      </c>
    </row>
    <row r="426" spans="1:9" s="98" customFormat="1" ht="14.25" hidden="1">
      <c r="A426" s="87" t="s">
        <v>750</v>
      </c>
      <c r="B426" s="89" t="s">
        <v>747</v>
      </c>
      <c r="C426" s="88"/>
      <c r="D426" s="88"/>
      <c r="E426" s="229">
        <f t="shared" si="40"/>
        <v>0</v>
      </c>
      <c r="F426" s="229">
        <f t="shared" si="40"/>
        <v>0</v>
      </c>
      <c r="G426" s="229">
        <f t="shared" si="40"/>
        <v>0</v>
      </c>
      <c r="H426" s="229">
        <f t="shared" si="40"/>
        <v>0</v>
      </c>
      <c r="I426" s="229">
        <f t="shared" si="40"/>
        <v>0</v>
      </c>
    </row>
    <row r="427" spans="1:9" s="98" customFormat="1" ht="33.75" customHeight="1" hidden="1">
      <c r="A427" s="87" t="s">
        <v>748</v>
      </c>
      <c r="B427" s="89" t="s">
        <v>747</v>
      </c>
      <c r="C427" s="88" t="s">
        <v>751</v>
      </c>
      <c r="D427" s="88"/>
      <c r="E427" s="229">
        <f>E428</f>
        <v>0</v>
      </c>
      <c r="F427" s="229">
        <f>F428</f>
        <v>0</v>
      </c>
      <c r="G427" s="229">
        <f>G428</f>
        <v>0</v>
      </c>
      <c r="H427" s="229">
        <f>H428</f>
        <v>0</v>
      </c>
      <c r="I427" s="229">
        <f>I428</f>
        <v>0</v>
      </c>
    </row>
    <row r="428" spans="1:9" s="25" customFormat="1" ht="13.5" hidden="1">
      <c r="A428" s="24" t="s">
        <v>757</v>
      </c>
      <c r="B428" s="89" t="s">
        <v>747</v>
      </c>
      <c r="C428" s="20" t="s">
        <v>752</v>
      </c>
      <c r="D428" s="20"/>
      <c r="E428" s="226">
        <f aca="true" t="shared" si="41" ref="E428:I430">E429</f>
        <v>0</v>
      </c>
      <c r="F428" s="226">
        <f t="shared" si="41"/>
        <v>0</v>
      </c>
      <c r="G428" s="226">
        <f t="shared" si="41"/>
        <v>0</v>
      </c>
      <c r="H428" s="226">
        <f t="shared" si="41"/>
        <v>0</v>
      </c>
      <c r="I428" s="226">
        <f t="shared" si="41"/>
        <v>0</v>
      </c>
    </row>
    <row r="429" spans="1:9" s="25" customFormat="1" ht="27" customHeight="1" hidden="1">
      <c r="A429" s="24" t="s">
        <v>756</v>
      </c>
      <c r="B429" s="19" t="s">
        <v>747</v>
      </c>
      <c r="C429" s="20" t="s">
        <v>753</v>
      </c>
      <c r="D429" s="20"/>
      <c r="E429" s="226">
        <f t="shared" si="41"/>
        <v>0</v>
      </c>
      <c r="F429" s="226">
        <f t="shared" si="41"/>
        <v>0</v>
      </c>
      <c r="G429" s="226">
        <f t="shared" si="41"/>
        <v>0</v>
      </c>
      <c r="H429" s="226">
        <f t="shared" si="41"/>
        <v>0</v>
      </c>
      <c r="I429" s="226">
        <f t="shared" si="41"/>
        <v>0</v>
      </c>
    </row>
    <row r="430" spans="1:9" s="25" customFormat="1" ht="22.5" customHeight="1" hidden="1">
      <c r="A430" s="30" t="s">
        <v>755</v>
      </c>
      <c r="B430" s="27" t="s">
        <v>747</v>
      </c>
      <c r="C430" s="1" t="s">
        <v>754</v>
      </c>
      <c r="D430" s="1"/>
      <c r="E430" s="227">
        <f t="shared" si="41"/>
        <v>0</v>
      </c>
      <c r="F430" s="227">
        <f t="shared" si="41"/>
        <v>0</v>
      </c>
      <c r="G430" s="227">
        <f t="shared" si="41"/>
        <v>0</v>
      </c>
      <c r="H430" s="227">
        <f t="shared" si="41"/>
        <v>0</v>
      </c>
      <c r="I430" s="227">
        <f t="shared" si="41"/>
        <v>0</v>
      </c>
    </row>
    <row r="431" spans="1:9" s="28" customFormat="1" ht="18" customHeight="1" hidden="1">
      <c r="A431" s="30" t="s">
        <v>149</v>
      </c>
      <c r="B431" s="27" t="s">
        <v>747</v>
      </c>
      <c r="C431" s="1" t="s">
        <v>754</v>
      </c>
      <c r="D431" s="1" t="s">
        <v>162</v>
      </c>
      <c r="E431" s="227">
        <v>0</v>
      </c>
      <c r="F431" s="227">
        <v>0</v>
      </c>
      <c r="G431" s="227">
        <f>E431+F431</f>
        <v>0</v>
      </c>
      <c r="H431" s="227">
        <v>0</v>
      </c>
      <c r="I431" s="227">
        <v>0</v>
      </c>
    </row>
    <row r="432" spans="1:9" s="101" customFormat="1" ht="15">
      <c r="A432" s="87" t="s">
        <v>579</v>
      </c>
      <c r="B432" s="89" t="s">
        <v>580</v>
      </c>
      <c r="C432" s="88"/>
      <c r="D432" s="88"/>
      <c r="E432" s="229">
        <f aca="true" t="shared" si="42" ref="E432:I433">E433</f>
        <v>120</v>
      </c>
      <c r="F432" s="229">
        <f t="shared" si="42"/>
        <v>-100</v>
      </c>
      <c r="G432" s="229">
        <f t="shared" si="42"/>
        <v>20</v>
      </c>
      <c r="H432" s="229">
        <f t="shared" si="42"/>
        <v>150</v>
      </c>
      <c r="I432" s="229">
        <f t="shared" si="42"/>
        <v>150</v>
      </c>
    </row>
    <row r="433" spans="1:9" s="98" customFormat="1" ht="15">
      <c r="A433" s="87" t="s">
        <v>581</v>
      </c>
      <c r="B433" s="89" t="s">
        <v>582</v>
      </c>
      <c r="C433" s="88"/>
      <c r="D433" s="88"/>
      <c r="E433" s="229">
        <f t="shared" si="42"/>
        <v>120</v>
      </c>
      <c r="F433" s="229">
        <f t="shared" si="42"/>
        <v>-100</v>
      </c>
      <c r="G433" s="229">
        <f t="shared" si="42"/>
        <v>20</v>
      </c>
      <c r="H433" s="229">
        <f t="shared" si="42"/>
        <v>150</v>
      </c>
      <c r="I433" s="229">
        <f t="shared" si="42"/>
        <v>150</v>
      </c>
    </row>
    <row r="434" spans="1:9" s="98" customFormat="1" ht="26.25" customHeight="1">
      <c r="A434" s="87" t="s">
        <v>650</v>
      </c>
      <c r="B434" s="89" t="s">
        <v>582</v>
      </c>
      <c r="C434" s="88" t="s">
        <v>630</v>
      </c>
      <c r="D434" s="88"/>
      <c r="E434" s="229">
        <f>E435+E445+E449</f>
        <v>120</v>
      </c>
      <c r="F434" s="229">
        <f>F435+F445+F449</f>
        <v>-100</v>
      </c>
      <c r="G434" s="229">
        <f>G435+G445+G449</f>
        <v>20</v>
      </c>
      <c r="H434" s="229">
        <f>H435+H445+H449</f>
        <v>150</v>
      </c>
      <c r="I434" s="229">
        <f>I435+I445+I449</f>
        <v>150</v>
      </c>
    </row>
    <row r="435" spans="1:9" s="25" customFormat="1" ht="25.5">
      <c r="A435" s="24" t="s">
        <v>632</v>
      </c>
      <c r="B435" s="89" t="s">
        <v>582</v>
      </c>
      <c r="C435" s="20" t="s">
        <v>631</v>
      </c>
      <c r="D435" s="20"/>
      <c r="E435" s="226">
        <f aca="true" t="shared" si="43" ref="E435:I437">E436</f>
        <v>10</v>
      </c>
      <c r="F435" s="226">
        <f t="shared" si="43"/>
        <v>0</v>
      </c>
      <c r="G435" s="226">
        <f t="shared" si="43"/>
        <v>10</v>
      </c>
      <c r="H435" s="226">
        <f t="shared" si="43"/>
        <v>25</v>
      </c>
      <c r="I435" s="226">
        <f t="shared" si="43"/>
        <v>25</v>
      </c>
    </row>
    <row r="436" spans="1:9" s="25" customFormat="1" ht="27" customHeight="1">
      <c r="A436" s="24" t="s">
        <v>633</v>
      </c>
      <c r="B436" s="19" t="s">
        <v>582</v>
      </c>
      <c r="C436" s="20" t="s">
        <v>635</v>
      </c>
      <c r="D436" s="20"/>
      <c r="E436" s="226">
        <f t="shared" si="43"/>
        <v>10</v>
      </c>
      <c r="F436" s="226">
        <f t="shared" si="43"/>
        <v>0</v>
      </c>
      <c r="G436" s="226">
        <f t="shared" si="43"/>
        <v>10</v>
      </c>
      <c r="H436" s="226">
        <f t="shared" si="43"/>
        <v>25</v>
      </c>
      <c r="I436" s="226">
        <f t="shared" si="43"/>
        <v>25</v>
      </c>
    </row>
    <row r="437" spans="1:9" s="25" customFormat="1" ht="27" customHeight="1">
      <c r="A437" s="30" t="s">
        <v>634</v>
      </c>
      <c r="B437" s="27" t="s">
        <v>582</v>
      </c>
      <c r="C437" s="1" t="s">
        <v>659</v>
      </c>
      <c r="D437" s="1"/>
      <c r="E437" s="227">
        <f t="shared" si="43"/>
        <v>10</v>
      </c>
      <c r="F437" s="227">
        <f t="shared" si="43"/>
        <v>0</v>
      </c>
      <c r="G437" s="227">
        <f t="shared" si="43"/>
        <v>10</v>
      </c>
      <c r="H437" s="227">
        <f t="shared" si="43"/>
        <v>25</v>
      </c>
      <c r="I437" s="227">
        <f t="shared" si="43"/>
        <v>25</v>
      </c>
    </row>
    <row r="438" spans="1:9" s="28" customFormat="1" ht="12.75" customHeight="1">
      <c r="A438" s="30" t="s">
        <v>158</v>
      </c>
      <c r="B438" s="27" t="s">
        <v>582</v>
      </c>
      <c r="C438" s="1" t="s">
        <v>659</v>
      </c>
      <c r="D438" s="1" t="s">
        <v>159</v>
      </c>
      <c r="E438" s="227">
        <v>10</v>
      </c>
      <c r="F438" s="227"/>
      <c r="G438" s="227">
        <v>10</v>
      </c>
      <c r="H438" s="227">
        <v>25</v>
      </c>
      <c r="I438" s="227">
        <v>25</v>
      </c>
    </row>
    <row r="439" spans="1:9" s="25" customFormat="1" ht="13.5" hidden="1">
      <c r="A439" s="30" t="s">
        <v>583</v>
      </c>
      <c r="B439" s="27" t="s">
        <v>582</v>
      </c>
      <c r="C439" s="1" t="s">
        <v>584</v>
      </c>
      <c r="D439" s="1"/>
      <c r="E439" s="227">
        <f>E440</f>
        <v>0</v>
      </c>
      <c r="F439" s="227">
        <f>F440</f>
        <v>0</v>
      </c>
      <c r="G439" s="227">
        <f>G440</f>
        <v>0</v>
      </c>
      <c r="H439" s="227">
        <f>H440</f>
        <v>50</v>
      </c>
      <c r="I439" s="227">
        <f>I440</f>
        <v>50</v>
      </c>
    </row>
    <row r="440" spans="1:9" s="28" customFormat="1" ht="12.75" customHeight="1" hidden="1">
      <c r="A440" s="3" t="s">
        <v>158</v>
      </c>
      <c r="B440" s="27" t="s">
        <v>582</v>
      </c>
      <c r="C440" s="1" t="s">
        <v>584</v>
      </c>
      <c r="D440" s="1" t="s">
        <v>159</v>
      </c>
      <c r="E440" s="227"/>
      <c r="F440" s="227"/>
      <c r="G440" s="227"/>
      <c r="H440" s="227">
        <v>50</v>
      </c>
      <c r="I440" s="227">
        <v>50</v>
      </c>
    </row>
    <row r="441" spans="1:9" s="25" customFormat="1" ht="13.5" hidden="1">
      <c r="A441" s="30" t="s">
        <v>623</v>
      </c>
      <c r="B441" s="27" t="s">
        <v>582</v>
      </c>
      <c r="C441" s="1" t="s">
        <v>585</v>
      </c>
      <c r="D441" s="1"/>
      <c r="E441" s="227">
        <f>E442</f>
        <v>0</v>
      </c>
      <c r="F441" s="227">
        <f>F442</f>
        <v>0</v>
      </c>
      <c r="G441" s="227">
        <f>G442</f>
        <v>0</v>
      </c>
      <c r="H441" s="227">
        <f>H442</f>
        <v>0</v>
      </c>
      <c r="I441" s="227">
        <f>I442</f>
        <v>0</v>
      </c>
    </row>
    <row r="442" spans="1:9" s="28" customFormat="1" ht="12.75" customHeight="1" hidden="1">
      <c r="A442" s="3" t="s">
        <v>158</v>
      </c>
      <c r="B442" s="27" t="s">
        <v>582</v>
      </c>
      <c r="C442" s="1" t="s">
        <v>585</v>
      </c>
      <c r="D442" s="1" t="s">
        <v>159</v>
      </c>
      <c r="E442" s="227"/>
      <c r="F442" s="227"/>
      <c r="G442" s="227"/>
      <c r="H442" s="227"/>
      <c r="I442" s="227"/>
    </row>
    <row r="443" spans="1:9" s="25" customFormat="1" ht="13.5" hidden="1">
      <c r="A443" s="30" t="s">
        <v>586</v>
      </c>
      <c r="B443" s="27" t="s">
        <v>582</v>
      </c>
      <c r="C443" s="1" t="s">
        <v>587</v>
      </c>
      <c r="D443" s="1"/>
      <c r="E443" s="227">
        <f>E444</f>
        <v>0</v>
      </c>
      <c r="F443" s="227">
        <f>F444</f>
        <v>0</v>
      </c>
      <c r="G443" s="227">
        <f>G444</f>
        <v>0</v>
      </c>
      <c r="H443" s="227">
        <f>H444</f>
        <v>0</v>
      </c>
      <c r="I443" s="227">
        <f>I444</f>
        <v>0</v>
      </c>
    </row>
    <row r="444" spans="1:9" s="28" customFormat="1" ht="12.75" customHeight="1" hidden="1">
      <c r="A444" s="3" t="s">
        <v>158</v>
      </c>
      <c r="B444" s="27" t="s">
        <v>582</v>
      </c>
      <c r="C444" s="1" t="s">
        <v>587</v>
      </c>
      <c r="D444" s="1" t="s">
        <v>159</v>
      </c>
      <c r="E444" s="227">
        <v>0</v>
      </c>
      <c r="F444" s="227">
        <v>0</v>
      </c>
      <c r="G444" s="227">
        <v>0</v>
      </c>
      <c r="H444" s="227">
        <v>0</v>
      </c>
      <c r="I444" s="227">
        <v>0</v>
      </c>
    </row>
    <row r="445" spans="1:9" s="25" customFormat="1" ht="25.5">
      <c r="A445" s="24" t="s">
        <v>637</v>
      </c>
      <c r="B445" s="89" t="s">
        <v>582</v>
      </c>
      <c r="C445" s="20" t="s">
        <v>636</v>
      </c>
      <c r="D445" s="20"/>
      <c r="E445" s="226">
        <f aca="true" t="shared" si="44" ref="E445:I447">E446</f>
        <v>10</v>
      </c>
      <c r="F445" s="226">
        <f t="shared" si="44"/>
        <v>0</v>
      </c>
      <c r="G445" s="226">
        <f t="shared" si="44"/>
        <v>10</v>
      </c>
      <c r="H445" s="226">
        <f t="shared" si="44"/>
        <v>25</v>
      </c>
      <c r="I445" s="226">
        <f t="shared" si="44"/>
        <v>25</v>
      </c>
    </row>
    <row r="446" spans="1:9" s="25" customFormat="1" ht="14.25" customHeight="1">
      <c r="A446" s="24" t="s">
        <v>639</v>
      </c>
      <c r="B446" s="19" t="s">
        <v>582</v>
      </c>
      <c r="C446" s="20" t="s">
        <v>638</v>
      </c>
      <c r="D446" s="20"/>
      <c r="E446" s="226">
        <f t="shared" si="44"/>
        <v>10</v>
      </c>
      <c r="F446" s="226">
        <f t="shared" si="44"/>
        <v>0</v>
      </c>
      <c r="G446" s="226">
        <f t="shared" si="44"/>
        <v>10</v>
      </c>
      <c r="H446" s="226">
        <f t="shared" si="44"/>
        <v>25</v>
      </c>
      <c r="I446" s="226">
        <f t="shared" si="44"/>
        <v>25</v>
      </c>
    </row>
    <row r="447" spans="1:9" s="25" customFormat="1" ht="16.5" customHeight="1">
      <c r="A447" s="30" t="s">
        <v>640</v>
      </c>
      <c r="B447" s="27" t="s">
        <v>582</v>
      </c>
      <c r="C447" s="1" t="s">
        <v>660</v>
      </c>
      <c r="D447" s="1"/>
      <c r="E447" s="227">
        <f t="shared" si="44"/>
        <v>10</v>
      </c>
      <c r="F447" s="227">
        <f t="shared" si="44"/>
        <v>0</v>
      </c>
      <c r="G447" s="227">
        <f t="shared" si="44"/>
        <v>10</v>
      </c>
      <c r="H447" s="227">
        <f t="shared" si="44"/>
        <v>25</v>
      </c>
      <c r="I447" s="227">
        <f t="shared" si="44"/>
        <v>25</v>
      </c>
    </row>
    <row r="448" spans="1:9" s="28" customFormat="1" ht="20.25" customHeight="1">
      <c r="A448" s="30" t="s">
        <v>158</v>
      </c>
      <c r="B448" s="27" t="s">
        <v>582</v>
      </c>
      <c r="C448" s="1" t="s">
        <v>660</v>
      </c>
      <c r="D448" s="1" t="s">
        <v>159</v>
      </c>
      <c r="E448" s="227">
        <v>10</v>
      </c>
      <c r="F448" s="227"/>
      <c r="G448" s="227">
        <v>10</v>
      </c>
      <c r="H448" s="227">
        <v>25</v>
      </c>
      <c r="I448" s="227">
        <v>25</v>
      </c>
    </row>
    <row r="449" spans="1:9" s="25" customFormat="1" ht="25.5">
      <c r="A449" s="24" t="s">
        <v>645</v>
      </c>
      <c r="B449" s="89" t="s">
        <v>582</v>
      </c>
      <c r="C449" s="20" t="s">
        <v>642</v>
      </c>
      <c r="D449" s="20"/>
      <c r="E449" s="226">
        <f aca="true" t="shared" si="45" ref="E449:I451">E450</f>
        <v>100</v>
      </c>
      <c r="F449" s="226">
        <f t="shared" si="45"/>
        <v>-100</v>
      </c>
      <c r="G449" s="226">
        <f t="shared" si="45"/>
        <v>0</v>
      </c>
      <c r="H449" s="226">
        <f t="shared" si="45"/>
        <v>100</v>
      </c>
      <c r="I449" s="226">
        <f t="shared" si="45"/>
        <v>100</v>
      </c>
    </row>
    <row r="450" spans="1:9" s="25" customFormat="1" ht="14.25" customHeight="1">
      <c r="A450" s="24" t="s">
        <v>646</v>
      </c>
      <c r="B450" s="19" t="s">
        <v>582</v>
      </c>
      <c r="C450" s="20" t="s">
        <v>643</v>
      </c>
      <c r="D450" s="20"/>
      <c r="E450" s="226">
        <f t="shared" si="45"/>
        <v>100</v>
      </c>
      <c r="F450" s="226">
        <f t="shared" si="45"/>
        <v>-100</v>
      </c>
      <c r="G450" s="226">
        <f t="shared" si="45"/>
        <v>0</v>
      </c>
      <c r="H450" s="226">
        <f t="shared" si="45"/>
        <v>100</v>
      </c>
      <c r="I450" s="226">
        <f t="shared" si="45"/>
        <v>100</v>
      </c>
    </row>
    <row r="451" spans="1:9" s="25" customFormat="1" ht="16.5" customHeight="1">
      <c r="A451" s="32" t="s">
        <v>436</v>
      </c>
      <c r="B451" s="27" t="s">
        <v>582</v>
      </c>
      <c r="C451" s="1" t="s">
        <v>644</v>
      </c>
      <c r="D451" s="1"/>
      <c r="E451" s="227">
        <f t="shared" si="45"/>
        <v>100</v>
      </c>
      <c r="F451" s="227">
        <f t="shared" si="45"/>
        <v>-100</v>
      </c>
      <c r="G451" s="227">
        <f t="shared" si="45"/>
        <v>0</v>
      </c>
      <c r="H451" s="227">
        <f t="shared" si="45"/>
        <v>100</v>
      </c>
      <c r="I451" s="227">
        <f t="shared" si="45"/>
        <v>100</v>
      </c>
    </row>
    <row r="452" spans="1:9" s="28" customFormat="1" ht="16.5" customHeight="1">
      <c r="A452" s="30" t="s">
        <v>158</v>
      </c>
      <c r="B452" s="27" t="s">
        <v>582</v>
      </c>
      <c r="C452" s="1" t="s">
        <v>644</v>
      </c>
      <c r="D452" s="1" t="s">
        <v>159</v>
      </c>
      <c r="E452" s="227">
        <v>100</v>
      </c>
      <c r="F452" s="227">
        <v>-100</v>
      </c>
      <c r="G452" s="227">
        <f>E452+F452</f>
        <v>0</v>
      </c>
      <c r="H452" s="227">
        <v>100</v>
      </c>
      <c r="I452" s="227">
        <v>100</v>
      </c>
    </row>
    <row r="453" spans="1:9" s="101" customFormat="1" ht="15">
      <c r="A453" s="87" t="s">
        <v>63</v>
      </c>
      <c r="B453" s="89" t="s">
        <v>60</v>
      </c>
      <c r="C453" s="88"/>
      <c r="D453" s="88"/>
      <c r="E453" s="229">
        <f>E454</f>
        <v>14104.900000000001</v>
      </c>
      <c r="F453" s="229">
        <f>F454</f>
        <v>-380.30000000000007</v>
      </c>
      <c r="G453" s="229">
        <f>G454</f>
        <v>13724.600000000002</v>
      </c>
      <c r="H453" s="229">
        <f>H454</f>
        <v>11263.4</v>
      </c>
      <c r="I453" s="229">
        <f>I454</f>
        <v>11710.8</v>
      </c>
    </row>
    <row r="454" spans="1:9" s="98" customFormat="1" ht="15">
      <c r="A454" s="87" t="s">
        <v>3</v>
      </c>
      <c r="B454" s="89" t="s">
        <v>2</v>
      </c>
      <c r="C454" s="88"/>
      <c r="D454" s="88"/>
      <c r="E454" s="229">
        <f>E461+E455+E490</f>
        <v>14104.900000000001</v>
      </c>
      <c r="F454" s="229">
        <f>F461+F455+F490</f>
        <v>-380.30000000000007</v>
      </c>
      <c r="G454" s="229">
        <f>G461+G490</f>
        <v>13724.600000000002</v>
      </c>
      <c r="H454" s="229">
        <f>H461+H455</f>
        <v>11263.4</v>
      </c>
      <c r="I454" s="229">
        <f>I461+I455</f>
        <v>11710.8</v>
      </c>
    </row>
    <row r="455" spans="1:9" s="58" customFormat="1" ht="39" customHeight="1" hidden="1">
      <c r="A455" s="22" t="s">
        <v>544</v>
      </c>
      <c r="B455" s="19" t="s">
        <v>2</v>
      </c>
      <c r="C455" s="20" t="s">
        <v>341</v>
      </c>
      <c r="D455" s="20"/>
      <c r="E455" s="226">
        <f>E456</f>
        <v>0</v>
      </c>
      <c r="F455" s="226">
        <f>F456</f>
        <v>0</v>
      </c>
      <c r="G455" s="226">
        <f>G456</f>
        <v>0</v>
      </c>
      <c r="H455" s="226">
        <f>H456</f>
        <v>0</v>
      </c>
      <c r="I455" s="226">
        <f>I456</f>
        <v>0</v>
      </c>
    </row>
    <row r="456" spans="1:9" s="58" customFormat="1" ht="26.25" customHeight="1" hidden="1">
      <c r="A456" s="24" t="s">
        <v>542</v>
      </c>
      <c r="B456" s="19" t="s">
        <v>2</v>
      </c>
      <c r="C456" s="20" t="s">
        <v>444</v>
      </c>
      <c r="D456" s="20"/>
      <c r="E456" s="226">
        <f>E458</f>
        <v>0</v>
      </c>
      <c r="F456" s="226">
        <f>F458</f>
        <v>0</v>
      </c>
      <c r="G456" s="226">
        <f>G458</f>
        <v>0</v>
      </c>
      <c r="H456" s="226">
        <f>H458</f>
        <v>0</v>
      </c>
      <c r="I456" s="226">
        <f>I458</f>
        <v>0</v>
      </c>
    </row>
    <row r="457" spans="1:9" s="58" customFormat="1" ht="26.25" customHeight="1" hidden="1">
      <c r="A457" s="46" t="s">
        <v>647</v>
      </c>
      <c r="B457" s="19" t="s">
        <v>2</v>
      </c>
      <c r="C457" s="20" t="s">
        <v>629</v>
      </c>
      <c r="D457" s="20"/>
      <c r="E457" s="226">
        <f>E458</f>
        <v>0</v>
      </c>
      <c r="F457" s="226">
        <f>F458</f>
        <v>0</v>
      </c>
      <c r="G457" s="226">
        <f>G458</f>
        <v>0</v>
      </c>
      <c r="H457" s="226">
        <f>H458</f>
        <v>0</v>
      </c>
      <c r="I457" s="226">
        <f>I458</f>
        <v>0</v>
      </c>
    </row>
    <row r="458" spans="1:9" ht="26.25" customHeight="1" hidden="1">
      <c r="A458" s="26" t="s">
        <v>549</v>
      </c>
      <c r="B458" s="27" t="s">
        <v>2</v>
      </c>
      <c r="C458" s="1" t="s">
        <v>465</v>
      </c>
      <c r="D458" s="1"/>
      <c r="E458" s="227">
        <f>E459+E460</f>
        <v>0</v>
      </c>
      <c r="F458" s="227">
        <f>F459+F460</f>
        <v>0</v>
      </c>
      <c r="G458" s="227">
        <f>G459+G460</f>
        <v>0</v>
      </c>
      <c r="H458" s="227">
        <f>H459+H460</f>
        <v>0</v>
      </c>
      <c r="I458" s="227">
        <f>I459+I460</f>
        <v>0</v>
      </c>
    </row>
    <row r="459" spans="1:9" s="18" customFormat="1" ht="29.25" customHeight="1" hidden="1">
      <c r="A459" s="30" t="s">
        <v>149</v>
      </c>
      <c r="B459" s="27" t="s">
        <v>2</v>
      </c>
      <c r="C459" s="1" t="s">
        <v>443</v>
      </c>
      <c r="D459" s="35">
        <v>240</v>
      </c>
      <c r="E459" s="227"/>
      <c r="F459" s="227"/>
      <c r="G459" s="227"/>
      <c r="H459" s="227"/>
      <c r="I459" s="227"/>
    </row>
    <row r="460" spans="1:9" s="18" customFormat="1" ht="29.25" customHeight="1" hidden="1">
      <c r="A460" s="30" t="s">
        <v>149</v>
      </c>
      <c r="B460" s="27" t="s">
        <v>2</v>
      </c>
      <c r="C460" s="1" t="s">
        <v>725</v>
      </c>
      <c r="D460" s="35">
        <v>240</v>
      </c>
      <c r="E460" s="227"/>
      <c r="F460" s="227"/>
      <c r="G460" s="227"/>
      <c r="H460" s="227"/>
      <c r="I460" s="227"/>
    </row>
    <row r="461" spans="1:9" s="98" customFormat="1" ht="32.25" customHeight="1">
      <c r="A461" s="87" t="s">
        <v>667</v>
      </c>
      <c r="B461" s="89" t="s">
        <v>2</v>
      </c>
      <c r="C461" s="88" t="s">
        <v>315</v>
      </c>
      <c r="D461" s="88"/>
      <c r="E461" s="229">
        <f>E467+E479</f>
        <v>13824.900000000001</v>
      </c>
      <c r="F461" s="229">
        <f>F467+F479</f>
        <v>-380.30000000000007</v>
      </c>
      <c r="G461" s="229">
        <f>G467+G479</f>
        <v>13444.600000000002</v>
      </c>
      <c r="H461" s="229">
        <f>H467+H479</f>
        <v>11263.4</v>
      </c>
      <c r="I461" s="229">
        <f>I467+I479</f>
        <v>11710.8</v>
      </c>
    </row>
    <row r="462" spans="1:9" s="18" customFormat="1" ht="31.5" customHeight="1" hidden="1">
      <c r="A462" s="3" t="s">
        <v>153</v>
      </c>
      <c r="B462" s="27" t="s">
        <v>2</v>
      </c>
      <c r="C462" s="1" t="s">
        <v>316</v>
      </c>
      <c r="D462" s="1" t="s">
        <v>157</v>
      </c>
      <c r="E462" s="227">
        <v>0</v>
      </c>
      <c r="F462" s="227">
        <v>0</v>
      </c>
      <c r="G462" s="227">
        <v>0</v>
      </c>
      <c r="H462" s="227">
        <v>0</v>
      </c>
      <c r="I462" s="227">
        <v>0</v>
      </c>
    </row>
    <row r="463" spans="1:9" s="18" customFormat="1" ht="14.25" customHeight="1" hidden="1">
      <c r="A463" s="3" t="s">
        <v>514</v>
      </c>
      <c r="B463" s="27" t="s">
        <v>2</v>
      </c>
      <c r="C463" s="1" t="s">
        <v>515</v>
      </c>
      <c r="D463" s="1"/>
      <c r="E463" s="227"/>
      <c r="F463" s="227"/>
      <c r="G463" s="227"/>
      <c r="H463" s="227"/>
      <c r="I463" s="227"/>
    </row>
    <row r="464" spans="1:9" s="18" customFormat="1" ht="21.75" customHeight="1" hidden="1">
      <c r="A464" s="132" t="s">
        <v>152</v>
      </c>
      <c r="B464" s="27" t="s">
        <v>2</v>
      </c>
      <c r="C464" s="1" t="s">
        <v>515</v>
      </c>
      <c r="D464" s="1" t="s">
        <v>156</v>
      </c>
      <c r="E464" s="227"/>
      <c r="F464" s="227"/>
      <c r="G464" s="227"/>
      <c r="H464" s="227"/>
      <c r="I464" s="227"/>
    </row>
    <row r="465" spans="1:9" s="18" customFormat="1" ht="15" customHeight="1" hidden="1">
      <c r="A465" s="3" t="s">
        <v>442</v>
      </c>
      <c r="B465" s="27" t="s">
        <v>2</v>
      </c>
      <c r="C465" s="1" t="s">
        <v>441</v>
      </c>
      <c r="D465" s="1"/>
      <c r="E465" s="227">
        <f>E466</f>
        <v>0</v>
      </c>
      <c r="F465" s="227">
        <f>F466</f>
        <v>0</v>
      </c>
      <c r="G465" s="227">
        <f>G466</f>
        <v>0</v>
      </c>
      <c r="H465" s="227">
        <f>H466</f>
        <v>0</v>
      </c>
      <c r="I465" s="227">
        <f>I466</f>
        <v>0</v>
      </c>
    </row>
    <row r="466" spans="1:9" s="18" customFormat="1" ht="16.5" customHeight="1" hidden="1">
      <c r="A466" s="132" t="s">
        <v>152</v>
      </c>
      <c r="B466" s="27" t="s">
        <v>2</v>
      </c>
      <c r="C466" s="1" t="s">
        <v>441</v>
      </c>
      <c r="D466" s="1" t="s">
        <v>156</v>
      </c>
      <c r="E466" s="227"/>
      <c r="F466" s="227"/>
      <c r="G466" s="227"/>
      <c r="H466" s="227"/>
      <c r="I466" s="227"/>
    </row>
    <row r="467" spans="1:9" s="25" customFormat="1" ht="25.5">
      <c r="A467" s="24" t="s">
        <v>550</v>
      </c>
      <c r="B467" s="19" t="s">
        <v>2</v>
      </c>
      <c r="C467" s="20" t="s">
        <v>314</v>
      </c>
      <c r="D467" s="20"/>
      <c r="E467" s="226">
        <f>E468</f>
        <v>12644.900000000001</v>
      </c>
      <c r="F467" s="226">
        <f>F468</f>
        <v>-180.3000000000001</v>
      </c>
      <c r="G467" s="226">
        <f>G468</f>
        <v>12464.600000000002</v>
      </c>
      <c r="H467" s="226">
        <f>H468</f>
        <v>10039.4</v>
      </c>
      <c r="I467" s="226">
        <f>I468</f>
        <v>10441</v>
      </c>
    </row>
    <row r="468" spans="1:9" s="25" customFormat="1" ht="25.5">
      <c r="A468" s="24" t="s">
        <v>516</v>
      </c>
      <c r="B468" s="19" t="s">
        <v>2</v>
      </c>
      <c r="C468" s="20" t="s">
        <v>313</v>
      </c>
      <c r="D468" s="20"/>
      <c r="E468" s="226">
        <f>E469+E475+E471+E474</f>
        <v>12644.900000000001</v>
      </c>
      <c r="F468" s="226">
        <f>F469+F472+F474+F475</f>
        <v>-180.3000000000001</v>
      </c>
      <c r="G468" s="226">
        <f>G469+G472+G474+G475</f>
        <v>12464.600000000002</v>
      </c>
      <c r="H468" s="226">
        <f>H469+H475</f>
        <v>10039.4</v>
      </c>
      <c r="I468" s="226">
        <f>I469+I475</f>
        <v>10441</v>
      </c>
    </row>
    <row r="469" spans="1:9" s="25" customFormat="1" ht="25.5">
      <c r="A469" s="30" t="s">
        <v>451</v>
      </c>
      <c r="B469" s="27" t="s">
        <v>2</v>
      </c>
      <c r="C469" s="1" t="s">
        <v>517</v>
      </c>
      <c r="D469" s="1"/>
      <c r="E469" s="227">
        <f>E470</f>
        <v>7091.500000000003</v>
      </c>
      <c r="F469" s="227">
        <f>F470</f>
        <v>-779.4000000000001</v>
      </c>
      <c r="G469" s="227">
        <f>G470</f>
        <v>6312.100000000002</v>
      </c>
      <c r="H469" s="227">
        <f>H470</f>
        <v>7375.2</v>
      </c>
      <c r="I469" s="227">
        <f>I470</f>
        <v>7670.2</v>
      </c>
    </row>
    <row r="470" spans="1:9" s="28" customFormat="1" ht="16.5" customHeight="1">
      <c r="A470" s="30" t="s">
        <v>158</v>
      </c>
      <c r="B470" s="27" t="s">
        <v>2</v>
      </c>
      <c r="C470" s="1" t="s">
        <v>517</v>
      </c>
      <c r="D470" s="1" t="s">
        <v>159</v>
      </c>
      <c r="E470" s="227">
        <f>11402.9-4039.1+5697.5-1219.8+1635.5-225+125-98-10.5-25+50-121.8-288.8+150-750+200-121.8-79.4-800-2682-1000+500-500-500-208.2</f>
        <v>7091.500000000003</v>
      </c>
      <c r="F470" s="227">
        <f>-1076.5-100-102.9+500</f>
        <v>-779.4000000000001</v>
      </c>
      <c r="G470" s="227">
        <f>E470+F470</f>
        <v>6312.100000000002</v>
      </c>
      <c r="H470" s="227">
        <v>7375.2</v>
      </c>
      <c r="I470" s="227">
        <v>7670.2</v>
      </c>
    </row>
    <row r="471" spans="1:9" ht="13.5" customHeight="1" hidden="1">
      <c r="A471" s="30" t="s">
        <v>451</v>
      </c>
      <c r="B471" s="27" t="s">
        <v>2</v>
      </c>
      <c r="C471" s="1" t="s">
        <v>517</v>
      </c>
      <c r="D471" s="1"/>
      <c r="E471" s="227"/>
      <c r="F471" s="227"/>
      <c r="G471" s="227">
        <f>E471+F471</f>
        <v>0</v>
      </c>
      <c r="H471" s="227">
        <f>H472+H473+H474</f>
        <v>0</v>
      </c>
      <c r="I471" s="227">
        <f>I472+I473+I474</f>
        <v>0</v>
      </c>
    </row>
    <row r="472" spans="1:9" ht="15.75" customHeight="1">
      <c r="A472" s="30" t="s">
        <v>158</v>
      </c>
      <c r="B472" s="27" t="s">
        <v>2</v>
      </c>
      <c r="C472" s="1" t="s">
        <v>515</v>
      </c>
      <c r="D472" s="1"/>
      <c r="E472" s="227">
        <v>0</v>
      </c>
      <c r="F472" s="227">
        <f>F473</f>
        <v>576.5</v>
      </c>
      <c r="G472" s="227">
        <f>G473</f>
        <v>576.5</v>
      </c>
      <c r="H472" s="227">
        <v>0</v>
      </c>
      <c r="I472" s="227">
        <v>0</v>
      </c>
    </row>
    <row r="473" spans="1:9" ht="27" customHeight="1">
      <c r="A473" s="30" t="s">
        <v>149</v>
      </c>
      <c r="B473" s="27" t="s">
        <v>2</v>
      </c>
      <c r="C473" s="1" t="s">
        <v>515</v>
      </c>
      <c r="D473" s="35">
        <v>610</v>
      </c>
      <c r="E473" s="227">
        <v>0</v>
      </c>
      <c r="F473" s="227">
        <f>1076.5-500</f>
        <v>576.5</v>
      </c>
      <c r="G473" s="227">
        <f>F473+E473</f>
        <v>576.5</v>
      </c>
      <c r="H473" s="227">
        <v>0</v>
      </c>
      <c r="I473" s="227">
        <v>0</v>
      </c>
    </row>
    <row r="474" spans="1:9" s="18" customFormat="1" ht="18.75" customHeight="1">
      <c r="A474" s="30" t="s">
        <v>806</v>
      </c>
      <c r="B474" s="27" t="s">
        <v>2</v>
      </c>
      <c r="C474" s="1" t="s">
        <v>807</v>
      </c>
      <c r="D474" s="1" t="s">
        <v>159</v>
      </c>
      <c r="E474" s="227">
        <v>430</v>
      </c>
      <c r="F474" s="227">
        <v>22.6</v>
      </c>
      <c r="G474" s="227">
        <f>F474+E474</f>
        <v>452.6</v>
      </c>
      <c r="H474" s="227"/>
      <c r="I474" s="227"/>
    </row>
    <row r="475" spans="1:9" s="18" customFormat="1" ht="15" customHeight="1">
      <c r="A475" s="30" t="s">
        <v>721</v>
      </c>
      <c r="B475" s="27" t="s">
        <v>2</v>
      </c>
      <c r="C475" s="1" t="s">
        <v>720</v>
      </c>
      <c r="D475" s="1"/>
      <c r="E475" s="227">
        <f>E476+E478</f>
        <v>5123.4</v>
      </c>
      <c r="F475" s="227">
        <f>F476+F478</f>
        <v>0</v>
      </c>
      <c r="G475" s="341">
        <f>G476+G478</f>
        <v>5123.4</v>
      </c>
      <c r="H475" s="227">
        <f>H476+H478</f>
        <v>2664.2</v>
      </c>
      <c r="I475" s="227">
        <f>I476+I478</f>
        <v>2770.8</v>
      </c>
    </row>
    <row r="476" spans="1:9" s="28" customFormat="1" ht="15" customHeight="1">
      <c r="A476" s="30" t="s">
        <v>723</v>
      </c>
      <c r="B476" s="27" t="s">
        <v>2</v>
      </c>
      <c r="C476" s="1" t="s">
        <v>720</v>
      </c>
      <c r="D476" s="1" t="s">
        <v>159</v>
      </c>
      <c r="E476" s="227">
        <v>2561.7</v>
      </c>
      <c r="F476" s="227">
        <v>0</v>
      </c>
      <c r="G476" s="227">
        <f>E476+F476</f>
        <v>2561.7</v>
      </c>
      <c r="H476" s="227"/>
      <c r="I476" s="227"/>
    </row>
    <row r="477" spans="1:9" s="18" customFormat="1" ht="15" customHeight="1">
      <c r="A477" s="30" t="s">
        <v>721</v>
      </c>
      <c r="B477" s="27" t="s">
        <v>2</v>
      </c>
      <c r="C477" s="1" t="s">
        <v>720</v>
      </c>
      <c r="D477" s="1"/>
      <c r="E477" s="227">
        <f>E478</f>
        <v>2561.7</v>
      </c>
      <c r="F477" s="227">
        <f>F478</f>
        <v>0</v>
      </c>
      <c r="G477" s="227">
        <f>G478</f>
        <v>2561.7</v>
      </c>
      <c r="H477" s="227">
        <f>H478</f>
        <v>2664.2</v>
      </c>
      <c r="I477" s="227">
        <f>I478</f>
        <v>2770.8</v>
      </c>
    </row>
    <row r="478" spans="1:9" s="28" customFormat="1" ht="15" customHeight="1">
      <c r="A478" s="30" t="s">
        <v>722</v>
      </c>
      <c r="B478" s="27" t="s">
        <v>2</v>
      </c>
      <c r="C478" s="1" t="s">
        <v>720</v>
      </c>
      <c r="D478" s="1" t="s">
        <v>159</v>
      </c>
      <c r="E478" s="227">
        <v>2561.7</v>
      </c>
      <c r="F478" s="227"/>
      <c r="G478" s="227">
        <v>2561.7</v>
      </c>
      <c r="H478" s="227">
        <v>2664.2</v>
      </c>
      <c r="I478" s="227">
        <v>2770.8</v>
      </c>
    </row>
    <row r="479" spans="1:9" s="18" customFormat="1" ht="28.5" customHeight="1">
      <c r="A479" s="46" t="s">
        <v>540</v>
      </c>
      <c r="B479" s="19" t="s">
        <v>2</v>
      </c>
      <c r="C479" s="50" t="s">
        <v>317</v>
      </c>
      <c r="D479" s="53"/>
      <c r="E479" s="230">
        <f>E480</f>
        <v>1180</v>
      </c>
      <c r="F479" s="230">
        <f>F480</f>
        <v>-200</v>
      </c>
      <c r="G479" s="230">
        <f>G480</f>
        <v>980</v>
      </c>
      <c r="H479" s="230">
        <f>H480</f>
        <v>1224</v>
      </c>
      <c r="I479" s="230">
        <f>I480</f>
        <v>1269.8</v>
      </c>
    </row>
    <row r="480" spans="1:9" s="18" customFormat="1" ht="25.5">
      <c r="A480" s="46" t="s">
        <v>318</v>
      </c>
      <c r="B480" s="19" t="s">
        <v>2</v>
      </c>
      <c r="C480" s="50" t="s">
        <v>518</v>
      </c>
      <c r="D480" s="53"/>
      <c r="E480" s="230">
        <f>E481+E485+E488+E486</f>
        <v>1180</v>
      </c>
      <c r="F480" s="230">
        <f>F481+F485+F488+F486</f>
        <v>-200</v>
      </c>
      <c r="G480" s="230">
        <f>G481+G485+G488+G486</f>
        <v>980</v>
      </c>
      <c r="H480" s="230">
        <f>H481+H485+H488+H486</f>
        <v>1224</v>
      </c>
      <c r="I480" s="230">
        <f>I481+I485+I488+I486</f>
        <v>1269.8</v>
      </c>
    </row>
    <row r="481" spans="1:9" s="18" customFormat="1" ht="12.75">
      <c r="A481" s="51" t="s">
        <v>519</v>
      </c>
      <c r="B481" s="27" t="s">
        <v>2</v>
      </c>
      <c r="C481" s="42" t="s">
        <v>520</v>
      </c>
      <c r="D481" s="53"/>
      <c r="E481" s="228">
        <f>E482+E483</f>
        <v>1100</v>
      </c>
      <c r="F481" s="228">
        <f>F482+F483</f>
        <v>-200</v>
      </c>
      <c r="G481" s="228">
        <f>G482+G483</f>
        <v>900</v>
      </c>
      <c r="H481" s="228">
        <f>H482+H483</f>
        <v>1144</v>
      </c>
      <c r="I481" s="228">
        <f>I482+I483</f>
        <v>1189.8</v>
      </c>
    </row>
    <row r="482" spans="1:9" s="25" customFormat="1" ht="27.75" customHeight="1">
      <c r="A482" s="30" t="s">
        <v>149</v>
      </c>
      <c r="B482" s="27" t="s">
        <v>2</v>
      </c>
      <c r="C482" s="42" t="s">
        <v>520</v>
      </c>
      <c r="D482" s="35">
        <v>240</v>
      </c>
      <c r="E482" s="227">
        <v>100</v>
      </c>
      <c r="F482" s="227"/>
      <c r="G482" s="227">
        <v>100</v>
      </c>
      <c r="H482" s="227">
        <v>104</v>
      </c>
      <c r="I482" s="227">
        <v>108.2</v>
      </c>
    </row>
    <row r="483" spans="1:9" s="28" customFormat="1" ht="15" customHeight="1">
      <c r="A483" s="30" t="s">
        <v>158</v>
      </c>
      <c r="B483" s="27" t="s">
        <v>2</v>
      </c>
      <c r="C483" s="42" t="s">
        <v>520</v>
      </c>
      <c r="D483" s="1" t="s">
        <v>159</v>
      </c>
      <c r="E483" s="227">
        <v>1000</v>
      </c>
      <c r="F483" s="227">
        <v>-200</v>
      </c>
      <c r="G483" s="227">
        <f>E483+F483</f>
        <v>800</v>
      </c>
      <c r="H483" s="227">
        <v>1040</v>
      </c>
      <c r="I483" s="227">
        <v>1081.6</v>
      </c>
    </row>
    <row r="484" spans="1:9" s="28" customFormat="1" ht="15" customHeight="1" hidden="1">
      <c r="A484" s="3" t="s">
        <v>624</v>
      </c>
      <c r="B484" s="27" t="s">
        <v>2</v>
      </c>
      <c r="C484" s="42" t="s">
        <v>604</v>
      </c>
      <c r="D484" s="1"/>
      <c r="E484" s="227">
        <f>E485</f>
        <v>0</v>
      </c>
      <c r="F484" s="227">
        <f>F485</f>
        <v>0</v>
      </c>
      <c r="G484" s="227">
        <f>G485</f>
        <v>0</v>
      </c>
      <c r="H484" s="227">
        <f>H485</f>
        <v>0</v>
      </c>
      <c r="I484" s="227">
        <f>I485</f>
        <v>0</v>
      </c>
    </row>
    <row r="485" spans="1:9" s="28" customFormat="1" ht="15" customHeight="1" hidden="1">
      <c r="A485" s="30" t="s">
        <v>158</v>
      </c>
      <c r="B485" s="27" t="s">
        <v>2</v>
      </c>
      <c r="C485" s="42" t="s">
        <v>604</v>
      </c>
      <c r="D485" s="1" t="s">
        <v>159</v>
      </c>
      <c r="E485" s="227">
        <v>0</v>
      </c>
      <c r="F485" s="227">
        <v>0</v>
      </c>
      <c r="G485" s="227">
        <v>0</v>
      </c>
      <c r="H485" s="227">
        <v>0</v>
      </c>
      <c r="I485" s="227">
        <v>0</v>
      </c>
    </row>
    <row r="486" spans="1:9" s="28" customFormat="1" ht="54.75" customHeight="1" hidden="1">
      <c r="A486" s="3" t="s">
        <v>625</v>
      </c>
      <c r="B486" s="27" t="s">
        <v>2</v>
      </c>
      <c r="C486" s="42" t="s">
        <v>598</v>
      </c>
      <c r="D486" s="1"/>
      <c r="E486" s="227">
        <f>E487</f>
        <v>0</v>
      </c>
      <c r="F486" s="227">
        <f>F487</f>
        <v>0</v>
      </c>
      <c r="G486" s="227">
        <f>G487</f>
        <v>0</v>
      </c>
      <c r="H486" s="227">
        <f>H487</f>
        <v>0</v>
      </c>
      <c r="I486" s="227">
        <f>I487</f>
        <v>0</v>
      </c>
    </row>
    <row r="487" spans="1:9" s="28" customFormat="1" ht="15" customHeight="1" hidden="1">
      <c r="A487" s="30" t="s">
        <v>158</v>
      </c>
      <c r="B487" s="27" t="s">
        <v>2</v>
      </c>
      <c r="C487" s="42" t="s">
        <v>598</v>
      </c>
      <c r="D487" s="1" t="s">
        <v>159</v>
      </c>
      <c r="E487" s="227">
        <v>0</v>
      </c>
      <c r="F487" s="227">
        <v>0</v>
      </c>
      <c r="G487" s="227">
        <v>0</v>
      </c>
      <c r="H487" s="227">
        <v>0</v>
      </c>
      <c r="I487" s="227">
        <v>0</v>
      </c>
    </row>
    <row r="488" spans="1:9" s="28" customFormat="1" ht="19.5" customHeight="1">
      <c r="A488" s="3" t="s">
        <v>805</v>
      </c>
      <c r="B488" s="27" t="s">
        <v>2</v>
      </c>
      <c r="C488" s="1" t="s">
        <v>815</v>
      </c>
      <c r="D488" s="1"/>
      <c r="E488" s="227">
        <f>E489</f>
        <v>80</v>
      </c>
      <c r="F488" s="227">
        <f>F489</f>
        <v>0</v>
      </c>
      <c r="G488" s="227">
        <f>G489</f>
        <v>80</v>
      </c>
      <c r="H488" s="227">
        <f>H489</f>
        <v>80</v>
      </c>
      <c r="I488" s="227">
        <f>I489</f>
        <v>80</v>
      </c>
    </row>
    <row r="489" spans="1:9" s="28" customFormat="1" ht="19.5" customHeight="1">
      <c r="A489" s="30" t="s">
        <v>158</v>
      </c>
      <c r="B489" s="27" t="s">
        <v>2</v>
      </c>
      <c r="C489" s="1" t="s">
        <v>815</v>
      </c>
      <c r="D489" s="1" t="s">
        <v>159</v>
      </c>
      <c r="E489" s="227">
        <v>80</v>
      </c>
      <c r="F489" s="227">
        <v>0</v>
      </c>
      <c r="G489" s="227">
        <f>E489+F489</f>
        <v>80</v>
      </c>
      <c r="H489" s="227">
        <v>80</v>
      </c>
      <c r="I489" s="227">
        <v>80</v>
      </c>
    </row>
    <row r="490" spans="1:9" s="18" customFormat="1" ht="28.5" customHeight="1">
      <c r="A490" s="46" t="s">
        <v>841</v>
      </c>
      <c r="B490" s="19" t="s">
        <v>2</v>
      </c>
      <c r="C490" s="50" t="s">
        <v>839</v>
      </c>
      <c r="D490" s="53"/>
      <c r="E490" s="230">
        <f>E491</f>
        <v>280</v>
      </c>
      <c r="F490" s="230">
        <f>F491</f>
        <v>0</v>
      </c>
      <c r="G490" s="230">
        <f>G491</f>
        <v>280</v>
      </c>
      <c r="H490" s="230">
        <f>H491</f>
        <v>0</v>
      </c>
      <c r="I490" s="230">
        <f>I491</f>
        <v>0</v>
      </c>
    </row>
    <row r="491" spans="1:9" s="25" customFormat="1" ht="13.5">
      <c r="A491" s="24" t="s">
        <v>842</v>
      </c>
      <c r="B491" s="19" t="s">
        <v>2</v>
      </c>
      <c r="C491" s="20" t="s">
        <v>832</v>
      </c>
      <c r="D491" s="20"/>
      <c r="E491" s="226">
        <f>E493</f>
        <v>280</v>
      </c>
      <c r="F491" s="226">
        <f>F493</f>
        <v>0</v>
      </c>
      <c r="G491" s="226">
        <f>G493</f>
        <v>280</v>
      </c>
      <c r="H491" s="226">
        <f>H493</f>
        <v>0</v>
      </c>
      <c r="I491" s="226">
        <f>I493</f>
        <v>0</v>
      </c>
    </row>
    <row r="492" spans="1:9" s="18" customFormat="1" ht="26.25">
      <c r="A492" s="46" t="s">
        <v>843</v>
      </c>
      <c r="B492" s="19" t="s">
        <v>2</v>
      </c>
      <c r="C492" s="50" t="s">
        <v>831</v>
      </c>
      <c r="D492" s="53"/>
      <c r="E492" s="230">
        <f>E493</f>
        <v>280</v>
      </c>
      <c r="F492" s="230">
        <f>F493</f>
        <v>0</v>
      </c>
      <c r="G492" s="230">
        <f>G493</f>
        <v>280</v>
      </c>
      <c r="H492" s="230">
        <f>H493</f>
        <v>0</v>
      </c>
      <c r="I492" s="230">
        <f>I493</f>
        <v>0</v>
      </c>
    </row>
    <row r="493" spans="1:9" s="18" customFormat="1" ht="13.5">
      <c r="A493" s="51" t="s">
        <v>844</v>
      </c>
      <c r="B493" s="27" t="s">
        <v>2</v>
      </c>
      <c r="C493" s="42" t="s">
        <v>830</v>
      </c>
      <c r="D493" s="53"/>
      <c r="E493" s="228">
        <f>E494+E495</f>
        <v>280</v>
      </c>
      <c r="F493" s="228">
        <f>F494+F495</f>
        <v>0</v>
      </c>
      <c r="G493" s="228">
        <f>G494+G495</f>
        <v>280</v>
      </c>
      <c r="H493" s="228">
        <f>H494+H495</f>
        <v>0</v>
      </c>
      <c r="I493" s="228">
        <f>I494+I495</f>
        <v>0</v>
      </c>
    </row>
    <row r="494" spans="1:9" s="25" customFormat="1" ht="27.75" customHeight="1">
      <c r="A494" s="30" t="s">
        <v>149</v>
      </c>
      <c r="B494" s="27" t="s">
        <v>2</v>
      </c>
      <c r="C494" s="42" t="s">
        <v>830</v>
      </c>
      <c r="D494" s="35">
        <v>240</v>
      </c>
      <c r="E494" s="227">
        <v>280</v>
      </c>
      <c r="F494" s="227">
        <v>0</v>
      </c>
      <c r="G494" s="227">
        <f>E494+F494</f>
        <v>280</v>
      </c>
      <c r="H494" s="227"/>
      <c r="I494" s="227"/>
    </row>
    <row r="495" spans="1:9" s="28" customFormat="1" ht="1.5" customHeight="1">
      <c r="A495" s="30"/>
      <c r="B495" s="27"/>
      <c r="C495" s="1"/>
      <c r="D495" s="1"/>
      <c r="E495" s="227"/>
      <c r="F495" s="227"/>
      <c r="G495" s="227"/>
      <c r="H495" s="227"/>
      <c r="I495" s="227"/>
    </row>
    <row r="496" spans="1:9" s="109" customFormat="1" ht="14.25">
      <c r="A496" s="87" t="s">
        <v>52</v>
      </c>
      <c r="B496" s="89" t="s">
        <v>53</v>
      </c>
      <c r="C496" s="88"/>
      <c r="D496" s="88"/>
      <c r="E496" s="229">
        <f>E497+E503</f>
        <v>5424.2</v>
      </c>
      <c r="F496" s="229">
        <f>F497+F503</f>
        <v>484.3</v>
      </c>
      <c r="G496" s="229">
        <f>G497+G503</f>
        <v>5908.5</v>
      </c>
      <c r="H496" s="229">
        <f>H497+H503</f>
        <v>4557.2</v>
      </c>
      <c r="I496" s="229">
        <f>I497+I503</f>
        <v>2657.8</v>
      </c>
    </row>
    <row r="497" spans="1:9" s="109" customFormat="1" ht="14.25">
      <c r="A497" s="87" t="s">
        <v>17</v>
      </c>
      <c r="B497" s="89" t="s">
        <v>48</v>
      </c>
      <c r="C497" s="88"/>
      <c r="D497" s="88"/>
      <c r="E497" s="229">
        <f aca="true" t="shared" si="46" ref="E497:I498">E498</f>
        <v>1414.7</v>
      </c>
      <c r="F497" s="229">
        <f t="shared" si="46"/>
        <v>0</v>
      </c>
      <c r="G497" s="229">
        <f t="shared" si="46"/>
        <v>1414.7</v>
      </c>
      <c r="H497" s="229">
        <f t="shared" si="46"/>
        <v>1471.3</v>
      </c>
      <c r="I497" s="229">
        <f t="shared" si="46"/>
        <v>1530.2</v>
      </c>
    </row>
    <row r="498" spans="1:9" s="67" customFormat="1" ht="26.25">
      <c r="A498" s="22" t="s">
        <v>96</v>
      </c>
      <c r="B498" s="19" t="s">
        <v>48</v>
      </c>
      <c r="C498" s="20" t="s">
        <v>327</v>
      </c>
      <c r="D498" s="20"/>
      <c r="E498" s="226">
        <f t="shared" si="46"/>
        <v>1414.7</v>
      </c>
      <c r="F498" s="226">
        <f t="shared" si="46"/>
        <v>0</v>
      </c>
      <c r="G498" s="226">
        <f t="shared" si="46"/>
        <v>1414.7</v>
      </c>
      <c r="H498" s="226">
        <f t="shared" si="46"/>
        <v>1471.3</v>
      </c>
      <c r="I498" s="226">
        <f t="shared" si="46"/>
        <v>1530.2</v>
      </c>
    </row>
    <row r="499" spans="1:9" s="67" customFormat="1" ht="26.25">
      <c r="A499" s="24" t="s">
        <v>538</v>
      </c>
      <c r="B499" s="19" t="s">
        <v>48</v>
      </c>
      <c r="C499" s="20" t="s">
        <v>326</v>
      </c>
      <c r="D499" s="20"/>
      <c r="E499" s="226">
        <f>E501</f>
        <v>1414.7</v>
      </c>
      <c r="F499" s="226">
        <f>F501</f>
        <v>0</v>
      </c>
      <c r="G499" s="226">
        <f>G501</f>
        <v>1414.7</v>
      </c>
      <c r="H499" s="226">
        <f>H501</f>
        <v>1471.3</v>
      </c>
      <c r="I499" s="226">
        <f>I501</f>
        <v>1530.2</v>
      </c>
    </row>
    <row r="500" spans="1:9" s="67" customFormat="1" ht="13.5">
      <c r="A500" s="24" t="s">
        <v>319</v>
      </c>
      <c r="B500" s="19" t="s">
        <v>48</v>
      </c>
      <c r="C500" s="20" t="s">
        <v>320</v>
      </c>
      <c r="D500" s="20"/>
      <c r="E500" s="226">
        <f aca="true" t="shared" si="47" ref="E500:I501">E501</f>
        <v>1414.7</v>
      </c>
      <c r="F500" s="226">
        <f t="shared" si="47"/>
        <v>0</v>
      </c>
      <c r="G500" s="226">
        <f t="shared" si="47"/>
        <v>1414.7</v>
      </c>
      <c r="H500" s="226">
        <f t="shared" si="47"/>
        <v>1471.3</v>
      </c>
      <c r="I500" s="226">
        <f t="shared" si="47"/>
        <v>1530.2</v>
      </c>
    </row>
    <row r="501" spans="1:9" s="28" customFormat="1" ht="13.5">
      <c r="A501" s="3" t="s">
        <v>489</v>
      </c>
      <c r="B501" s="27" t="s">
        <v>48</v>
      </c>
      <c r="C501" s="1" t="s">
        <v>321</v>
      </c>
      <c r="D501" s="1"/>
      <c r="E501" s="227">
        <f t="shared" si="47"/>
        <v>1414.7</v>
      </c>
      <c r="F501" s="227">
        <f t="shared" si="47"/>
        <v>0</v>
      </c>
      <c r="G501" s="227">
        <f t="shared" si="47"/>
        <v>1414.7</v>
      </c>
      <c r="H501" s="227">
        <f t="shared" si="47"/>
        <v>1471.3</v>
      </c>
      <c r="I501" s="227">
        <f t="shared" si="47"/>
        <v>1530.2</v>
      </c>
    </row>
    <row r="502" spans="1:9" s="28" customFormat="1" ht="27.75" customHeight="1">
      <c r="A502" s="30" t="s">
        <v>160</v>
      </c>
      <c r="B502" s="27" t="s">
        <v>48</v>
      </c>
      <c r="C502" s="1" t="s">
        <v>321</v>
      </c>
      <c r="D502" s="1" t="s">
        <v>161</v>
      </c>
      <c r="E502" s="227">
        <f>1390.7+24</f>
        <v>1414.7</v>
      </c>
      <c r="F502" s="227"/>
      <c r="G502" s="227">
        <f>1390.7+24</f>
        <v>1414.7</v>
      </c>
      <c r="H502" s="227">
        <f>1446.3+25</f>
        <v>1471.3</v>
      </c>
      <c r="I502" s="227">
        <f>1504.2+26</f>
        <v>1530.2</v>
      </c>
    </row>
    <row r="503" spans="1:9" s="109" customFormat="1" ht="14.25">
      <c r="A503" s="87" t="s">
        <v>824</v>
      </c>
      <c r="B503" s="64" t="s">
        <v>825</v>
      </c>
      <c r="C503" s="88"/>
      <c r="D503" s="88"/>
      <c r="E503" s="229">
        <f>E508+E504</f>
        <v>4009.5</v>
      </c>
      <c r="F503" s="229">
        <f>F508+F504</f>
        <v>484.3</v>
      </c>
      <c r="G503" s="229">
        <f>G508+G504</f>
        <v>4493.8</v>
      </c>
      <c r="H503" s="229">
        <f>H508+H504</f>
        <v>3085.9</v>
      </c>
      <c r="I503" s="229">
        <f>I508+I504</f>
        <v>1127.6</v>
      </c>
    </row>
    <row r="504" spans="1:9" ht="13.5" hidden="1">
      <c r="A504" s="22" t="s">
        <v>79</v>
      </c>
      <c r="B504" s="64" t="s">
        <v>825</v>
      </c>
      <c r="C504" s="39" t="s">
        <v>0</v>
      </c>
      <c r="D504" s="39"/>
      <c r="E504" s="236">
        <f aca="true" t="shared" si="48" ref="E504:I506">E505</f>
        <v>0</v>
      </c>
      <c r="F504" s="236">
        <f t="shared" si="48"/>
        <v>0</v>
      </c>
      <c r="G504" s="236">
        <f t="shared" si="48"/>
        <v>0</v>
      </c>
      <c r="H504" s="236">
        <f t="shared" si="48"/>
        <v>0</v>
      </c>
      <c r="I504" s="236">
        <f t="shared" si="48"/>
        <v>0</v>
      </c>
    </row>
    <row r="505" spans="1:9" ht="13.5" hidden="1">
      <c r="A505" s="24" t="s">
        <v>47</v>
      </c>
      <c r="B505" s="64" t="s">
        <v>825</v>
      </c>
      <c r="C505" s="20" t="s">
        <v>44</v>
      </c>
      <c r="D505" s="20"/>
      <c r="E505" s="226">
        <f t="shared" si="48"/>
        <v>0</v>
      </c>
      <c r="F505" s="226">
        <f t="shared" si="48"/>
        <v>0</v>
      </c>
      <c r="G505" s="226">
        <f t="shared" si="48"/>
        <v>0</v>
      </c>
      <c r="H505" s="226">
        <f t="shared" si="48"/>
        <v>0</v>
      </c>
      <c r="I505" s="226">
        <f t="shared" si="48"/>
        <v>0</v>
      </c>
    </row>
    <row r="506" spans="1:9" s="18" customFormat="1" ht="26.25" hidden="1">
      <c r="A506" s="45" t="s">
        <v>125</v>
      </c>
      <c r="B506" s="64" t="s">
        <v>825</v>
      </c>
      <c r="C506" s="35" t="s">
        <v>124</v>
      </c>
      <c r="D506" s="35"/>
      <c r="E506" s="237">
        <f t="shared" si="48"/>
        <v>0</v>
      </c>
      <c r="F506" s="237">
        <f t="shared" si="48"/>
        <v>0</v>
      </c>
      <c r="G506" s="237">
        <f t="shared" si="48"/>
        <v>0</v>
      </c>
      <c r="H506" s="237">
        <f t="shared" si="48"/>
        <v>0</v>
      </c>
      <c r="I506" s="237">
        <f t="shared" si="48"/>
        <v>0</v>
      </c>
    </row>
    <row r="507" spans="1:9" s="18" customFormat="1" ht="39" hidden="1">
      <c r="A507" s="45" t="s">
        <v>126</v>
      </c>
      <c r="B507" s="64" t="s">
        <v>825</v>
      </c>
      <c r="C507" s="35" t="s">
        <v>124</v>
      </c>
      <c r="D507" s="37">
        <v>314</v>
      </c>
      <c r="E507" s="237"/>
      <c r="F507" s="237"/>
      <c r="G507" s="237"/>
      <c r="H507" s="237"/>
      <c r="I507" s="237"/>
    </row>
    <row r="508" spans="1:9" s="67" customFormat="1" ht="39">
      <c r="A508" s="22" t="s">
        <v>799</v>
      </c>
      <c r="B508" s="64" t="s">
        <v>825</v>
      </c>
      <c r="C508" s="20" t="s">
        <v>322</v>
      </c>
      <c r="D508" s="20"/>
      <c r="E508" s="226">
        <f aca="true" t="shared" si="49" ref="E508:I510">E509</f>
        <v>4009.5</v>
      </c>
      <c r="F508" s="226">
        <f t="shared" si="49"/>
        <v>484.3</v>
      </c>
      <c r="G508" s="226">
        <f t="shared" si="49"/>
        <v>4493.8</v>
      </c>
      <c r="H508" s="226">
        <f t="shared" si="49"/>
        <v>3085.9</v>
      </c>
      <c r="I508" s="226">
        <f t="shared" si="49"/>
        <v>1127.6</v>
      </c>
    </row>
    <row r="509" spans="1:9" s="67" customFormat="1" ht="39">
      <c r="A509" s="24" t="s">
        <v>532</v>
      </c>
      <c r="B509" s="64" t="s">
        <v>825</v>
      </c>
      <c r="C509" s="20" t="s">
        <v>324</v>
      </c>
      <c r="D509" s="20"/>
      <c r="E509" s="226">
        <f t="shared" si="49"/>
        <v>4009.5</v>
      </c>
      <c r="F509" s="226">
        <f t="shared" si="49"/>
        <v>484.3</v>
      </c>
      <c r="G509" s="226">
        <f t="shared" si="49"/>
        <v>4493.8</v>
      </c>
      <c r="H509" s="226">
        <f t="shared" si="49"/>
        <v>3085.9</v>
      </c>
      <c r="I509" s="226">
        <f t="shared" si="49"/>
        <v>1127.6</v>
      </c>
    </row>
    <row r="510" spans="1:9" s="67" customFormat="1" ht="26.25">
      <c r="A510" s="24" t="s">
        <v>325</v>
      </c>
      <c r="B510" s="64" t="s">
        <v>825</v>
      </c>
      <c r="C510" s="20" t="s">
        <v>323</v>
      </c>
      <c r="D510" s="20"/>
      <c r="E510" s="226">
        <f t="shared" si="49"/>
        <v>4009.5</v>
      </c>
      <c r="F510" s="226">
        <f t="shared" si="49"/>
        <v>484.3</v>
      </c>
      <c r="G510" s="226">
        <f t="shared" si="49"/>
        <v>4493.8</v>
      </c>
      <c r="H510" s="226">
        <f t="shared" si="49"/>
        <v>3085.9</v>
      </c>
      <c r="I510" s="226">
        <f t="shared" si="49"/>
        <v>1127.6</v>
      </c>
    </row>
    <row r="511" spans="1:9" s="28" customFormat="1" ht="13.5">
      <c r="A511" s="29" t="s">
        <v>808</v>
      </c>
      <c r="B511" s="65" t="s">
        <v>825</v>
      </c>
      <c r="C511" s="1" t="s">
        <v>591</v>
      </c>
      <c r="D511" s="1"/>
      <c r="E511" s="227">
        <f>E514+E515</f>
        <v>4009.5</v>
      </c>
      <c r="F511" s="227">
        <f>F514+F515</f>
        <v>484.3</v>
      </c>
      <c r="G511" s="227">
        <f>G514+G515</f>
        <v>4493.8</v>
      </c>
      <c r="H511" s="227">
        <f>H514+H515</f>
        <v>3085.9</v>
      </c>
      <c r="I511" s="227">
        <f>I514+I515</f>
        <v>1127.6</v>
      </c>
    </row>
    <row r="512" spans="1:9" s="61" customFormat="1" ht="13.5" hidden="1">
      <c r="A512" s="30"/>
      <c r="B512" s="65" t="s">
        <v>825</v>
      </c>
      <c r="C512" s="1" t="s">
        <v>591</v>
      </c>
      <c r="D512" s="1"/>
      <c r="E512" s="227"/>
      <c r="F512" s="227"/>
      <c r="G512" s="227"/>
      <c r="H512" s="227"/>
      <c r="I512" s="227"/>
    </row>
    <row r="513" spans="1:9" s="61" customFormat="1" ht="13.5" hidden="1">
      <c r="A513" s="30" t="s">
        <v>590</v>
      </c>
      <c r="B513" s="65" t="s">
        <v>825</v>
      </c>
      <c r="C513" s="1" t="s">
        <v>591</v>
      </c>
      <c r="D513" s="1" t="s">
        <v>161</v>
      </c>
      <c r="E513" s="227"/>
      <c r="F513" s="227"/>
      <c r="G513" s="227"/>
      <c r="H513" s="227"/>
      <c r="I513" s="227"/>
    </row>
    <row r="514" spans="1:9" s="61" customFormat="1" ht="13.5">
      <c r="A514" s="30" t="s">
        <v>434</v>
      </c>
      <c r="B514" s="65" t="s">
        <v>825</v>
      </c>
      <c r="C514" s="1" t="s">
        <v>591</v>
      </c>
      <c r="D514" s="1" t="s">
        <v>161</v>
      </c>
      <c r="E514" s="227">
        <v>3401.3</v>
      </c>
      <c r="F514" s="227">
        <v>508.3</v>
      </c>
      <c r="G514" s="227">
        <f>E514+F514</f>
        <v>3909.6000000000004</v>
      </c>
      <c r="H514" s="227">
        <v>2885.9</v>
      </c>
      <c r="I514" s="227">
        <v>927.6</v>
      </c>
    </row>
    <row r="515" spans="1:9" s="61" customFormat="1" ht="13.5">
      <c r="A515" s="30" t="s">
        <v>724</v>
      </c>
      <c r="B515" s="65" t="s">
        <v>825</v>
      </c>
      <c r="C515" s="1" t="s">
        <v>591</v>
      </c>
      <c r="D515" s="1" t="s">
        <v>161</v>
      </c>
      <c r="E515" s="227">
        <v>608.2</v>
      </c>
      <c r="F515" s="227">
        <v>-24</v>
      </c>
      <c r="G515" s="227">
        <f>E515+F515</f>
        <v>584.2</v>
      </c>
      <c r="H515" s="227">
        <v>200</v>
      </c>
      <c r="I515" s="227">
        <v>200</v>
      </c>
    </row>
    <row r="516" spans="1:9" s="28" customFormat="1" ht="39" hidden="1">
      <c r="A516" s="29" t="s">
        <v>438</v>
      </c>
      <c r="B516" s="65" t="s">
        <v>40</v>
      </c>
      <c r="C516" s="1" t="s">
        <v>440</v>
      </c>
      <c r="D516" s="1"/>
      <c r="E516" s="227">
        <f>E517</f>
        <v>0</v>
      </c>
      <c r="F516" s="227">
        <f>F517</f>
        <v>0</v>
      </c>
      <c r="G516" s="227">
        <f>G517</f>
        <v>0</v>
      </c>
      <c r="H516" s="227">
        <f>H517</f>
        <v>0</v>
      </c>
      <c r="I516" s="227">
        <f>I517</f>
        <v>0</v>
      </c>
    </row>
    <row r="517" spans="1:9" s="61" customFormat="1" ht="13.5" hidden="1">
      <c r="A517" s="30" t="s">
        <v>434</v>
      </c>
      <c r="B517" s="65" t="s">
        <v>40</v>
      </c>
      <c r="C517" s="1" t="s">
        <v>440</v>
      </c>
      <c r="D517" s="1" t="s">
        <v>161</v>
      </c>
      <c r="E517" s="227"/>
      <c r="F517" s="227"/>
      <c r="G517" s="227"/>
      <c r="H517" s="227"/>
      <c r="I517" s="227"/>
    </row>
    <row r="518" spans="1:9" s="28" customFormat="1" ht="39" hidden="1">
      <c r="A518" s="29" t="s">
        <v>438</v>
      </c>
      <c r="B518" s="65" t="s">
        <v>40</v>
      </c>
      <c r="C518" s="1" t="s">
        <v>502</v>
      </c>
      <c r="D518" s="1"/>
      <c r="E518" s="227"/>
      <c r="F518" s="227"/>
      <c r="G518" s="227"/>
      <c r="H518" s="227"/>
      <c r="I518" s="227"/>
    </row>
    <row r="519" spans="1:9" s="61" customFormat="1" ht="13.5" hidden="1">
      <c r="A519" s="30" t="s">
        <v>455</v>
      </c>
      <c r="B519" s="65" t="s">
        <v>40</v>
      </c>
      <c r="C519" s="1" t="s">
        <v>502</v>
      </c>
      <c r="D519" s="1" t="s">
        <v>161</v>
      </c>
      <c r="E519" s="227"/>
      <c r="F519" s="227"/>
      <c r="G519" s="227"/>
      <c r="H519" s="227"/>
      <c r="I519" s="227"/>
    </row>
    <row r="520" spans="1:9" s="67" customFormat="1" ht="39" hidden="1">
      <c r="A520" s="24" t="s">
        <v>679</v>
      </c>
      <c r="B520" s="64" t="s">
        <v>40</v>
      </c>
      <c r="C520" s="20" t="s">
        <v>393</v>
      </c>
      <c r="D520" s="20"/>
      <c r="E520" s="226"/>
      <c r="F520" s="226"/>
      <c r="G520" s="226"/>
      <c r="H520" s="226"/>
      <c r="I520" s="226"/>
    </row>
    <row r="521" spans="1:9" s="67" customFormat="1" ht="26.25" hidden="1">
      <c r="A521" s="24" t="s">
        <v>395</v>
      </c>
      <c r="B521" s="64" t="s">
        <v>40</v>
      </c>
      <c r="C521" s="20" t="s">
        <v>394</v>
      </c>
      <c r="D521" s="20"/>
      <c r="E521" s="226"/>
      <c r="F521" s="226"/>
      <c r="G521" s="226"/>
      <c r="H521" s="226"/>
      <c r="I521" s="226"/>
    </row>
    <row r="522" spans="1:9" s="28" customFormat="1" ht="21" customHeight="1" hidden="1">
      <c r="A522" s="29" t="s">
        <v>401</v>
      </c>
      <c r="B522" s="65" t="s">
        <v>40</v>
      </c>
      <c r="C522" s="1" t="s">
        <v>432</v>
      </c>
      <c r="D522" s="1"/>
      <c r="E522" s="227"/>
      <c r="F522" s="227"/>
      <c r="G522" s="227"/>
      <c r="H522" s="227"/>
      <c r="I522" s="227"/>
    </row>
    <row r="523" spans="1:9" s="61" customFormat="1" ht="16.5" customHeight="1" hidden="1">
      <c r="A523" s="3" t="s">
        <v>160</v>
      </c>
      <c r="B523" s="65" t="s">
        <v>40</v>
      </c>
      <c r="C523" s="1" t="s">
        <v>432</v>
      </c>
      <c r="D523" s="1" t="s">
        <v>161</v>
      </c>
      <c r="E523" s="227"/>
      <c r="F523" s="227"/>
      <c r="G523" s="227"/>
      <c r="H523" s="227"/>
      <c r="I523" s="227"/>
    </row>
    <row r="524" spans="1:9" s="28" customFormat="1" ht="14.25" customHeight="1" hidden="1">
      <c r="A524" s="29" t="s">
        <v>401</v>
      </c>
      <c r="B524" s="65" t="s">
        <v>40</v>
      </c>
      <c r="C524" s="1" t="s">
        <v>427</v>
      </c>
      <c r="D524" s="1"/>
      <c r="E524" s="227"/>
      <c r="F524" s="227"/>
      <c r="G524" s="227"/>
      <c r="H524" s="227"/>
      <c r="I524" s="227"/>
    </row>
    <row r="525" spans="1:9" s="61" customFormat="1" ht="26.25" customHeight="1" hidden="1">
      <c r="A525" s="3" t="s">
        <v>160</v>
      </c>
      <c r="B525" s="65" t="s">
        <v>40</v>
      </c>
      <c r="C525" s="1" t="s">
        <v>427</v>
      </c>
      <c r="D525" s="1" t="s">
        <v>161</v>
      </c>
      <c r="E525" s="227"/>
      <c r="F525" s="227"/>
      <c r="G525" s="227"/>
      <c r="H525" s="227"/>
      <c r="I525" s="227"/>
    </row>
    <row r="526" spans="1:9" s="101" customFormat="1" ht="14.25">
      <c r="A526" s="87" t="s">
        <v>64</v>
      </c>
      <c r="B526" s="89" t="s">
        <v>61</v>
      </c>
      <c r="C526" s="88"/>
      <c r="D526" s="88"/>
      <c r="E526" s="229">
        <f aca="true" t="shared" si="50" ref="E526:I527">E527</f>
        <v>3351.2</v>
      </c>
      <c r="F526" s="229">
        <f t="shared" si="50"/>
        <v>0</v>
      </c>
      <c r="G526" s="229">
        <f t="shared" si="50"/>
        <v>3351.2</v>
      </c>
      <c r="H526" s="229">
        <f t="shared" si="50"/>
        <v>3485.2</v>
      </c>
      <c r="I526" s="229">
        <f t="shared" si="50"/>
        <v>3624.6000000000004</v>
      </c>
    </row>
    <row r="527" spans="1:9" s="98" customFormat="1" ht="14.25">
      <c r="A527" s="87" t="s">
        <v>5</v>
      </c>
      <c r="B527" s="89" t="s">
        <v>4</v>
      </c>
      <c r="C527" s="88"/>
      <c r="D527" s="88"/>
      <c r="E527" s="229">
        <f t="shared" si="50"/>
        <v>3351.2</v>
      </c>
      <c r="F527" s="229">
        <f t="shared" si="50"/>
        <v>0</v>
      </c>
      <c r="G527" s="229">
        <f t="shared" si="50"/>
        <v>3351.2</v>
      </c>
      <c r="H527" s="229">
        <f t="shared" si="50"/>
        <v>3485.2</v>
      </c>
      <c r="I527" s="229">
        <f t="shared" si="50"/>
        <v>3624.6000000000004</v>
      </c>
    </row>
    <row r="528" spans="1:9" s="98" customFormat="1" ht="26.25">
      <c r="A528" s="24" t="s">
        <v>541</v>
      </c>
      <c r="B528" s="89" t="s">
        <v>4</v>
      </c>
      <c r="C528" s="20" t="s">
        <v>503</v>
      </c>
      <c r="D528" s="88"/>
      <c r="E528" s="229">
        <f>E529+E536</f>
        <v>3351.2</v>
      </c>
      <c r="F528" s="229">
        <f>F529+F536</f>
        <v>0</v>
      </c>
      <c r="G528" s="229">
        <f>G529+G536</f>
        <v>3351.2</v>
      </c>
      <c r="H528" s="229">
        <f>H529+H536</f>
        <v>3485.2</v>
      </c>
      <c r="I528" s="229">
        <f>I529+I536</f>
        <v>3624.6000000000004</v>
      </c>
    </row>
    <row r="529" spans="1:9" s="25" customFormat="1" ht="26.25">
      <c r="A529" s="24" t="s">
        <v>526</v>
      </c>
      <c r="B529" s="89" t="s">
        <v>4</v>
      </c>
      <c r="C529" s="20" t="s">
        <v>504</v>
      </c>
      <c r="D529" s="20"/>
      <c r="E529" s="226">
        <f>E530+E533</f>
        <v>3151.2</v>
      </c>
      <c r="F529" s="226">
        <f>F530+F533</f>
        <v>0</v>
      </c>
      <c r="G529" s="226">
        <f>G530+G533</f>
        <v>3151.2</v>
      </c>
      <c r="H529" s="226">
        <f>H530+H533</f>
        <v>3277.2</v>
      </c>
      <c r="I529" s="226">
        <f>I530+I533</f>
        <v>3408.3</v>
      </c>
    </row>
    <row r="530" spans="1:9" s="25" customFormat="1" ht="26.25">
      <c r="A530" s="30" t="s">
        <v>505</v>
      </c>
      <c r="B530" s="89" t="s">
        <v>4</v>
      </c>
      <c r="C530" s="20" t="s">
        <v>506</v>
      </c>
      <c r="D530" s="20"/>
      <c r="E530" s="226">
        <f aca="true" t="shared" si="51" ref="E530:I531">E531</f>
        <v>3151.2</v>
      </c>
      <c r="F530" s="226">
        <f t="shared" si="51"/>
        <v>0</v>
      </c>
      <c r="G530" s="226">
        <f t="shared" si="51"/>
        <v>3151.2</v>
      </c>
      <c r="H530" s="226">
        <f t="shared" si="51"/>
        <v>3277.2</v>
      </c>
      <c r="I530" s="226">
        <f t="shared" si="51"/>
        <v>3408.3</v>
      </c>
    </row>
    <row r="531" spans="1:9" s="25" customFormat="1" ht="13.5">
      <c r="A531" s="30" t="s">
        <v>451</v>
      </c>
      <c r="B531" s="27" t="s">
        <v>4</v>
      </c>
      <c r="C531" s="1" t="s">
        <v>507</v>
      </c>
      <c r="D531" s="1"/>
      <c r="E531" s="227">
        <f t="shared" si="51"/>
        <v>3151.2</v>
      </c>
      <c r="F531" s="227">
        <f t="shared" si="51"/>
        <v>0</v>
      </c>
      <c r="G531" s="227">
        <f t="shared" si="51"/>
        <v>3151.2</v>
      </c>
      <c r="H531" s="227">
        <f t="shared" si="51"/>
        <v>3277.2</v>
      </c>
      <c r="I531" s="227">
        <f t="shared" si="51"/>
        <v>3408.3</v>
      </c>
    </row>
    <row r="532" spans="1:9" s="28" customFormat="1" ht="15" customHeight="1">
      <c r="A532" s="30" t="s">
        <v>158</v>
      </c>
      <c r="B532" s="27" t="s">
        <v>4</v>
      </c>
      <c r="C532" s="1" t="s">
        <v>507</v>
      </c>
      <c r="D532" s="1" t="s">
        <v>159</v>
      </c>
      <c r="E532" s="227">
        <v>3151.2</v>
      </c>
      <c r="F532" s="227"/>
      <c r="G532" s="227">
        <v>3151.2</v>
      </c>
      <c r="H532" s="227">
        <v>3277.2</v>
      </c>
      <c r="I532" s="227">
        <v>3408.3</v>
      </c>
    </row>
    <row r="533" spans="1:9" s="28" customFormat="1" ht="15" customHeight="1" hidden="1">
      <c r="A533" s="3" t="s">
        <v>771</v>
      </c>
      <c r="B533" s="27" t="s">
        <v>4</v>
      </c>
      <c r="C533" s="114" t="s">
        <v>770</v>
      </c>
      <c r="D533" s="1"/>
      <c r="E533" s="227">
        <f>E534</f>
        <v>0</v>
      </c>
      <c r="F533" s="227">
        <f>F534</f>
        <v>0</v>
      </c>
      <c r="G533" s="227">
        <f>G534</f>
        <v>0</v>
      </c>
      <c r="H533" s="227">
        <f>H534</f>
        <v>0</v>
      </c>
      <c r="I533" s="227">
        <f>I534</f>
        <v>0</v>
      </c>
    </row>
    <row r="534" spans="1:9" s="28" customFormat="1" ht="24.75" customHeight="1" hidden="1">
      <c r="A534" s="30" t="s">
        <v>149</v>
      </c>
      <c r="B534" s="27" t="s">
        <v>4</v>
      </c>
      <c r="C534" s="114" t="s">
        <v>770</v>
      </c>
      <c r="D534" s="1" t="s">
        <v>36</v>
      </c>
      <c r="E534" s="227"/>
      <c r="F534" s="227"/>
      <c r="G534" s="227"/>
      <c r="H534" s="227"/>
      <c r="I534" s="227"/>
    </row>
    <row r="535" spans="1:9" s="18" customFormat="1" ht="26.25" customHeight="1">
      <c r="A535" s="24" t="s">
        <v>508</v>
      </c>
      <c r="B535" s="89" t="s">
        <v>4</v>
      </c>
      <c r="C535" s="50" t="s">
        <v>509</v>
      </c>
      <c r="D535" s="53"/>
      <c r="E535" s="230">
        <f aca="true" t="shared" si="52" ref="E535:I537">E536</f>
        <v>200</v>
      </c>
      <c r="F535" s="230">
        <f t="shared" si="52"/>
        <v>0</v>
      </c>
      <c r="G535" s="230">
        <f t="shared" si="52"/>
        <v>200</v>
      </c>
      <c r="H535" s="230">
        <f t="shared" si="52"/>
        <v>208</v>
      </c>
      <c r="I535" s="230">
        <f t="shared" si="52"/>
        <v>216.3</v>
      </c>
    </row>
    <row r="536" spans="1:9" s="18" customFormat="1" ht="13.5">
      <c r="A536" s="30" t="s">
        <v>510</v>
      </c>
      <c r="B536" s="89" t="s">
        <v>4</v>
      </c>
      <c r="C536" s="50" t="s">
        <v>511</v>
      </c>
      <c r="D536" s="53"/>
      <c r="E536" s="230">
        <f t="shared" si="52"/>
        <v>200</v>
      </c>
      <c r="F536" s="230">
        <f t="shared" si="52"/>
        <v>0</v>
      </c>
      <c r="G536" s="230">
        <f t="shared" si="52"/>
        <v>200</v>
      </c>
      <c r="H536" s="230">
        <f t="shared" si="52"/>
        <v>208</v>
      </c>
      <c r="I536" s="230">
        <f t="shared" si="52"/>
        <v>216.3</v>
      </c>
    </row>
    <row r="537" spans="1:9" s="18" customFormat="1" ht="13.5">
      <c r="A537" s="51" t="s">
        <v>519</v>
      </c>
      <c r="B537" s="27" t="s">
        <v>4</v>
      </c>
      <c r="C537" s="42" t="s">
        <v>512</v>
      </c>
      <c r="D537" s="53"/>
      <c r="E537" s="228">
        <f t="shared" si="52"/>
        <v>200</v>
      </c>
      <c r="F537" s="228">
        <f t="shared" si="52"/>
        <v>0</v>
      </c>
      <c r="G537" s="228">
        <f t="shared" si="52"/>
        <v>200</v>
      </c>
      <c r="H537" s="228">
        <f t="shared" si="52"/>
        <v>208</v>
      </c>
      <c r="I537" s="228">
        <f t="shared" si="52"/>
        <v>216.3</v>
      </c>
    </row>
    <row r="538" spans="1:9" s="28" customFormat="1" ht="15" customHeight="1">
      <c r="A538" s="30" t="s">
        <v>158</v>
      </c>
      <c r="B538" s="27" t="s">
        <v>4</v>
      </c>
      <c r="C538" s="42" t="s">
        <v>512</v>
      </c>
      <c r="D538" s="1" t="s">
        <v>159</v>
      </c>
      <c r="E538" s="227">
        <v>200</v>
      </c>
      <c r="F538" s="227"/>
      <c r="G538" s="227">
        <v>200</v>
      </c>
      <c r="H538" s="227">
        <v>208</v>
      </c>
      <c r="I538" s="227">
        <v>216.3</v>
      </c>
    </row>
    <row r="539" spans="1:9" ht="13.5">
      <c r="A539" s="381" t="s">
        <v>791</v>
      </c>
      <c r="B539" s="382"/>
      <c r="C539" s="382"/>
      <c r="D539" s="383"/>
      <c r="E539" s="236">
        <f>E18+E131+E140+E159+E221+E496+E526+E453+E432+E425</f>
        <v>107752.176</v>
      </c>
      <c r="F539" s="236">
        <f>F18+F131+F140+F159+F221+F432+F453+F496+F526</f>
        <v>26729.600000000002</v>
      </c>
      <c r="G539" s="236">
        <f>G18+G131+G140+G159+G221+G432+G453+G496+G526</f>
        <v>134481.776</v>
      </c>
      <c r="H539" s="236">
        <f>H18+H131+H140+H159+H221+H496+H526+H453+H432+H425</f>
        <v>81304.19999999998</v>
      </c>
      <c r="I539" s="236">
        <f>I18+I131+I140+I159+I221+I496+I526+I453+I432+I425</f>
        <v>86235.016</v>
      </c>
    </row>
    <row r="540" spans="1:9" s="28" customFormat="1" ht="13.5">
      <c r="A540" s="387" t="s">
        <v>792</v>
      </c>
      <c r="B540" s="388"/>
      <c r="C540" s="388"/>
      <c r="D540" s="389"/>
      <c r="E540" s="315">
        <f>'Пр.6 по прогр.'!C495</f>
        <v>0</v>
      </c>
      <c r="F540" s="315">
        <f>'Пр.6 по прогр.'!D495</f>
        <v>0</v>
      </c>
      <c r="G540" s="315">
        <f>'Пр.6 по прогр.'!G495</f>
        <v>0</v>
      </c>
      <c r="H540" s="315">
        <f>'Пр.6 по прогр.'!H495</f>
        <v>1915.1249999999998</v>
      </c>
      <c r="I540" s="315">
        <f>'Пр.6 по прогр.'!I495</f>
        <v>4168.0158</v>
      </c>
    </row>
    <row r="541" spans="1:9" s="28" customFormat="1" ht="13.5">
      <c r="A541" s="381" t="s">
        <v>1</v>
      </c>
      <c r="B541" s="382"/>
      <c r="C541" s="382"/>
      <c r="D541" s="383"/>
      <c r="E541" s="316">
        <f>E539+E540</f>
        <v>107752.176</v>
      </c>
      <c r="F541" s="316">
        <f>F539+F540</f>
        <v>26729.600000000002</v>
      </c>
      <c r="G541" s="316">
        <f>G539+G540</f>
        <v>134481.776</v>
      </c>
      <c r="H541" s="316">
        <f>H539+H540</f>
        <v>83219.32499999998</v>
      </c>
      <c r="I541" s="316">
        <f>I539+I540</f>
        <v>90403.0318</v>
      </c>
    </row>
    <row r="542" spans="1:9" s="28" customFormat="1" ht="13.5">
      <c r="A542" s="57"/>
      <c r="B542" s="18"/>
      <c r="C542" s="18"/>
      <c r="D542" s="18"/>
      <c r="E542" s="234">
        <v>107752.2</v>
      </c>
      <c r="F542" s="234">
        <f>'Пр.2. Доходы'!D62</f>
        <v>26729.600000000002</v>
      </c>
      <c r="G542" s="234">
        <v>134481.8</v>
      </c>
      <c r="H542" s="234"/>
      <c r="I542" s="234"/>
    </row>
    <row r="543" spans="1:9" s="28" customFormat="1" ht="13.5">
      <c r="A543" s="57"/>
      <c r="B543" s="18"/>
      <c r="C543" s="18"/>
      <c r="D543" s="18"/>
      <c r="E543" s="241">
        <f>E542-E541</f>
        <v>0.02399999999033753</v>
      </c>
      <c r="F543" s="241">
        <f>F542-F541</f>
        <v>0</v>
      </c>
      <c r="G543" s="241">
        <f>G542-G541</f>
        <v>0.023999999975785613</v>
      </c>
      <c r="H543" s="234"/>
      <c r="I543" s="234"/>
    </row>
    <row r="544" spans="1:10" s="28" customFormat="1" ht="13.5">
      <c r="A544" s="57"/>
      <c r="B544" s="18"/>
      <c r="C544" s="18"/>
      <c r="D544" s="18"/>
      <c r="E544" s="241"/>
      <c r="F544" s="241"/>
      <c r="G544" s="343"/>
      <c r="H544" s="333"/>
      <c r="I544" s="333"/>
      <c r="J544" s="334"/>
    </row>
    <row r="545" spans="5:10" ht="13.5">
      <c r="E545" s="241"/>
      <c r="F545" s="241"/>
      <c r="G545" s="333"/>
      <c r="H545" s="333"/>
      <c r="I545" s="333"/>
      <c r="J545" s="335"/>
    </row>
    <row r="546" spans="5:10" ht="13.5">
      <c r="E546" s="242"/>
      <c r="F546" s="242"/>
      <c r="G546" s="336"/>
      <c r="H546" s="336"/>
      <c r="I546" s="336"/>
      <c r="J546" s="335"/>
    </row>
    <row r="547" spans="4:10" ht="13.5">
      <c r="D547" s="342"/>
      <c r="G547" s="333"/>
      <c r="H547" s="333"/>
      <c r="I547" s="333"/>
      <c r="J547" s="335"/>
    </row>
    <row r="548" spans="7:10" ht="13.5">
      <c r="G548" s="333"/>
      <c r="H548" s="333"/>
      <c r="I548" s="333"/>
      <c r="J548" s="335"/>
    </row>
    <row r="549" spans="7:10" ht="13.5">
      <c r="G549" s="333"/>
      <c r="H549" s="333"/>
      <c r="I549" s="333"/>
      <c r="J549" s="335"/>
    </row>
    <row r="550" spans="7:10" ht="13.5">
      <c r="G550" s="333"/>
      <c r="H550" s="333"/>
      <c r="I550" s="333"/>
      <c r="J550" s="335"/>
    </row>
    <row r="551" spans="7:10" ht="13.5">
      <c r="G551" s="333"/>
      <c r="H551" s="333"/>
      <c r="I551" s="333"/>
      <c r="J551" s="335"/>
    </row>
    <row r="552" spans="7:10" ht="13.5">
      <c r="G552" s="333"/>
      <c r="H552" s="333"/>
      <c r="I552" s="333"/>
      <c r="J552" s="335"/>
    </row>
    <row r="553" spans="7:10" ht="13.5">
      <c r="G553" s="333"/>
      <c r="H553" s="333"/>
      <c r="I553" s="333"/>
      <c r="J553" s="335"/>
    </row>
    <row r="554" spans="7:10" ht="13.5">
      <c r="G554" s="333"/>
      <c r="H554" s="333"/>
      <c r="I554" s="333"/>
      <c r="J554" s="335"/>
    </row>
    <row r="555" spans="7:10" ht="13.5">
      <c r="G555" s="333"/>
      <c r="H555" s="333"/>
      <c r="I555" s="333"/>
      <c r="J555" s="335"/>
    </row>
    <row r="556" spans="7:10" ht="13.5">
      <c r="G556" s="333"/>
      <c r="H556" s="333"/>
      <c r="I556" s="333"/>
      <c r="J556" s="335"/>
    </row>
    <row r="557" spans="7:10" ht="13.5">
      <c r="G557" s="333"/>
      <c r="H557" s="333"/>
      <c r="I557" s="333"/>
      <c r="J557" s="335"/>
    </row>
    <row r="558" spans="7:10" ht="13.5">
      <c r="G558" s="333"/>
      <c r="H558" s="333"/>
      <c r="I558" s="333"/>
      <c r="J558" s="335"/>
    </row>
    <row r="559" spans="7:10" ht="13.5">
      <c r="G559" s="333"/>
      <c r="H559" s="333"/>
      <c r="I559" s="333"/>
      <c r="J559" s="335"/>
    </row>
  </sheetData>
  <sheetProtection/>
  <autoFilter ref="A17:D539"/>
  <mergeCells count="18">
    <mergeCell ref="B9:I9"/>
    <mergeCell ref="C11:I11"/>
    <mergeCell ref="C15:C16"/>
    <mergeCell ref="D15:D16"/>
    <mergeCell ref="A13:I13"/>
    <mergeCell ref="E15:E16"/>
    <mergeCell ref="F15:F16"/>
    <mergeCell ref="B10:E10"/>
    <mergeCell ref="A540:D540"/>
    <mergeCell ref="A541:D541"/>
    <mergeCell ref="C7:I7"/>
    <mergeCell ref="C4:D4"/>
    <mergeCell ref="A539:D539"/>
    <mergeCell ref="G15:I15"/>
    <mergeCell ref="A15:A16"/>
    <mergeCell ref="B15:B16"/>
    <mergeCell ref="F10:I10"/>
    <mergeCell ref="C8:I8"/>
  </mergeCells>
  <printOptions/>
  <pageMargins left="0.9055118110236221" right="0" top="0.1968503937007874" bottom="0.1968503937007874" header="0" footer="0"/>
  <pageSetup fitToHeight="0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Кравцова Новый комп</cp:lastModifiedBy>
  <cp:lastPrinted>2020-06-03T06:36:37Z</cp:lastPrinted>
  <dcterms:created xsi:type="dcterms:W3CDTF">2013-10-22T11:59:53Z</dcterms:created>
  <dcterms:modified xsi:type="dcterms:W3CDTF">2020-07-20T11:02:50Z</dcterms:modified>
  <cp:category/>
  <cp:version/>
  <cp:contentType/>
  <cp:contentStatus/>
</cp:coreProperties>
</file>